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000SVM02\050redirects$\9121\Desktop\"/>
    </mc:Choice>
  </mc:AlternateContent>
  <bookViews>
    <workbookView xWindow="0" yWindow="0" windowWidth="20490" windowHeight="7770"/>
  </bookViews>
  <sheets>
    <sheet name="定額法" sheetId="2" r:id="rId1"/>
    <sheet name="旧定額法" sheetId="4" r:id="rId2"/>
    <sheet name="算出基礎表"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4" l="1"/>
  <c r="F8" i="2"/>
  <c r="AS6" i="3"/>
  <c r="AP10" i="3"/>
  <c r="T16" i="4" l="1"/>
  <c r="V16" i="4" s="1"/>
  <c r="T17" i="4"/>
  <c r="T18" i="4"/>
  <c r="T19" i="4"/>
  <c r="T16" i="2"/>
  <c r="T17" i="2"/>
  <c r="T18" i="2"/>
  <c r="V17" i="4" l="1"/>
  <c r="U28" i="3"/>
  <c r="T26" i="3"/>
  <c r="W26" i="3" s="1"/>
  <c r="AE31" i="4"/>
  <c r="T31" i="4"/>
  <c r="V31" i="4" s="1"/>
  <c r="J31" i="4"/>
  <c r="N31" i="4" s="1"/>
  <c r="H31" i="4"/>
  <c r="D31" i="4"/>
  <c r="AE30" i="4"/>
  <c r="T30" i="4"/>
  <c r="V30" i="4" s="1"/>
  <c r="J30" i="4"/>
  <c r="N30" i="4" s="1"/>
  <c r="H30" i="4"/>
  <c r="D30" i="4"/>
  <c r="AE29" i="4"/>
  <c r="T29" i="4"/>
  <c r="V29" i="4" s="1"/>
  <c r="J29" i="4"/>
  <c r="N29" i="4" s="1"/>
  <c r="H29" i="4"/>
  <c r="D29" i="4"/>
  <c r="AE28" i="4"/>
  <c r="T28" i="4"/>
  <c r="V28" i="4" s="1"/>
  <c r="J28" i="4"/>
  <c r="N28" i="4" s="1"/>
  <c r="H28" i="4"/>
  <c r="D28" i="4"/>
  <c r="AE27" i="4"/>
  <c r="T27" i="4"/>
  <c r="V27" i="4" s="1"/>
  <c r="J27" i="4"/>
  <c r="N27" i="4" s="1"/>
  <c r="H27" i="4"/>
  <c r="D27" i="4"/>
  <c r="AE26" i="4"/>
  <c r="T26" i="4"/>
  <c r="V26" i="4" s="1"/>
  <c r="J26" i="4"/>
  <c r="N26" i="4" s="1"/>
  <c r="H26" i="4"/>
  <c r="D26" i="4"/>
  <c r="AE25" i="4"/>
  <c r="T25" i="4"/>
  <c r="V25" i="4" s="1"/>
  <c r="J25" i="4"/>
  <c r="N25" i="4" s="1"/>
  <c r="H25" i="4"/>
  <c r="D25" i="4"/>
  <c r="AE24" i="4"/>
  <c r="T24" i="4"/>
  <c r="V24" i="4" s="1"/>
  <c r="J24" i="4"/>
  <c r="N24" i="4" s="1"/>
  <c r="H24" i="4"/>
  <c r="D24" i="4"/>
  <c r="AE23" i="4"/>
  <c r="T23" i="4"/>
  <c r="V23" i="4" s="1"/>
  <c r="J23" i="4"/>
  <c r="N23" i="4" s="1"/>
  <c r="H23" i="4"/>
  <c r="D23" i="4"/>
  <c r="AE22" i="4"/>
  <c r="T22" i="4"/>
  <c r="V22" i="4" s="1"/>
  <c r="J22" i="4"/>
  <c r="N22" i="4" s="1"/>
  <c r="H22" i="4"/>
  <c r="D22" i="4"/>
  <c r="AE21" i="4"/>
  <c r="T21" i="4"/>
  <c r="V21" i="4" s="1"/>
  <c r="J21" i="4"/>
  <c r="N21" i="4" s="1"/>
  <c r="H21" i="4"/>
  <c r="D21" i="4"/>
  <c r="AE20" i="4"/>
  <c r="T20" i="4"/>
  <c r="V20" i="4" s="1"/>
  <c r="J20" i="4"/>
  <c r="N20" i="4" s="1"/>
  <c r="H20" i="4"/>
  <c r="D20" i="4"/>
  <c r="AE19" i="4"/>
  <c r="V19" i="4"/>
  <c r="J19" i="4"/>
  <c r="N19" i="4" s="1"/>
  <c r="H19" i="4"/>
  <c r="D19" i="4"/>
  <c r="AE18" i="4"/>
  <c r="V18" i="4"/>
  <c r="J18" i="4"/>
  <c r="N18" i="4" s="1"/>
  <c r="H18" i="4"/>
  <c r="D18" i="4"/>
  <c r="AE17" i="4"/>
  <c r="J17" i="4"/>
  <c r="N17" i="4" s="1"/>
  <c r="H17" i="4"/>
  <c r="D17" i="4"/>
  <c r="AE16" i="4"/>
  <c r="J16" i="4"/>
  <c r="N16" i="4" s="1"/>
  <c r="H16" i="4"/>
  <c r="D16" i="4"/>
  <c r="V16" i="2"/>
  <c r="X16" i="4" l="1"/>
  <c r="W28" i="3"/>
  <c r="U29" i="3" s="1"/>
  <c r="W29" i="3" l="1"/>
  <c r="U30" i="3" s="1"/>
  <c r="X17" i="4"/>
  <c r="W30" i="3" l="1"/>
  <c r="U31" i="3" s="1"/>
  <c r="X18" i="4"/>
  <c r="W31" i="3" l="1"/>
  <c r="U32" i="3" s="1"/>
  <c r="X19" i="4"/>
  <c r="W32" i="3" l="1"/>
  <c r="U33" i="3" s="1"/>
  <c r="X20" i="4"/>
  <c r="W33" i="3" l="1"/>
  <c r="X21" i="4"/>
  <c r="U34" i="3" l="1"/>
  <c r="X22" i="4" l="1"/>
  <c r="W34" i="3"/>
  <c r="U35" i="3" s="1"/>
  <c r="W35" i="3" s="1"/>
  <c r="X23" i="4" l="1"/>
  <c r="U36" i="3"/>
  <c r="X24" i="4" s="1"/>
  <c r="W36" i="3" l="1"/>
  <c r="U37" i="3" s="1"/>
  <c r="X25" i="4" s="1"/>
  <c r="W37" i="3" l="1"/>
  <c r="U38" i="3" s="1"/>
  <c r="X26" i="4" s="1"/>
  <c r="W38" i="3" l="1"/>
  <c r="U39" i="3" s="1"/>
  <c r="X27" i="4" s="1"/>
  <c r="W39" i="3" l="1"/>
  <c r="U40" i="3" s="1"/>
  <c r="X28" i="4" s="1"/>
  <c r="W40" i="3" l="1"/>
  <c r="U41" i="3" s="1"/>
  <c r="W41" i="3" s="1"/>
  <c r="X29" i="4" l="1"/>
  <c r="U42" i="3"/>
  <c r="X30" i="4" s="1"/>
  <c r="W42" i="3" l="1"/>
  <c r="U43" i="3" s="1"/>
  <c r="X31" i="4" s="1"/>
  <c r="W43" i="3" l="1"/>
  <c r="AB26" i="3"/>
  <c r="AE31" i="2" l="1"/>
  <c r="T31" i="2"/>
  <c r="V31" i="2" s="1"/>
  <c r="J31" i="2"/>
  <c r="N31" i="2" s="1"/>
  <c r="H31" i="2"/>
  <c r="D31" i="2"/>
  <c r="AE30" i="2"/>
  <c r="T30" i="2"/>
  <c r="V30" i="2" s="1"/>
  <c r="J30" i="2"/>
  <c r="N30" i="2" s="1"/>
  <c r="H30" i="2"/>
  <c r="D30" i="2"/>
  <c r="AE29" i="2"/>
  <c r="T29" i="2"/>
  <c r="V29" i="2" s="1"/>
  <c r="J29" i="2"/>
  <c r="N29" i="2" s="1"/>
  <c r="H29" i="2"/>
  <c r="D29" i="2"/>
  <c r="AE28" i="2"/>
  <c r="T28" i="2"/>
  <c r="V28" i="2" s="1"/>
  <c r="J28" i="2"/>
  <c r="N28" i="2" s="1"/>
  <c r="H28" i="2"/>
  <c r="D28" i="2"/>
  <c r="AE27" i="2"/>
  <c r="T27" i="2"/>
  <c r="V27" i="2" s="1"/>
  <c r="J27" i="2"/>
  <c r="N27" i="2" s="1"/>
  <c r="H27" i="2"/>
  <c r="D27" i="2"/>
  <c r="AE26" i="2"/>
  <c r="T26" i="2"/>
  <c r="V26" i="2" s="1"/>
  <c r="J26" i="2"/>
  <c r="N26" i="2" s="1"/>
  <c r="H26" i="2"/>
  <c r="D26" i="2"/>
  <c r="AE25" i="2"/>
  <c r="T25" i="2"/>
  <c r="V25" i="2" s="1"/>
  <c r="J25" i="2"/>
  <c r="N25" i="2" s="1"/>
  <c r="H25" i="2"/>
  <c r="D25" i="2"/>
  <c r="AE24" i="2"/>
  <c r="T24" i="2"/>
  <c r="V24" i="2" s="1"/>
  <c r="J24" i="2"/>
  <c r="N24" i="2" s="1"/>
  <c r="H24" i="2"/>
  <c r="D24" i="2"/>
  <c r="AE23" i="2"/>
  <c r="T23" i="2"/>
  <c r="V23" i="2" s="1"/>
  <c r="J23" i="2"/>
  <c r="N23" i="2" s="1"/>
  <c r="H23" i="2"/>
  <c r="D23" i="2"/>
  <c r="AE22" i="2"/>
  <c r="T22" i="2"/>
  <c r="V22" i="2" s="1"/>
  <c r="J22" i="2"/>
  <c r="N22" i="2" s="1"/>
  <c r="H22" i="2"/>
  <c r="D22" i="2"/>
  <c r="AE21" i="2"/>
  <c r="T21" i="2"/>
  <c r="V21" i="2" s="1"/>
  <c r="J21" i="2"/>
  <c r="N21" i="2" s="1"/>
  <c r="H21" i="2"/>
  <c r="D21" i="2"/>
  <c r="AE20" i="2"/>
  <c r="T20" i="2"/>
  <c r="V20" i="2" s="1"/>
  <c r="J20" i="2"/>
  <c r="N20" i="2" s="1"/>
  <c r="H20" i="2"/>
  <c r="D20" i="2"/>
  <c r="AE19" i="2"/>
  <c r="T19" i="2"/>
  <c r="V19" i="2" s="1"/>
  <c r="J19" i="2"/>
  <c r="N19" i="2" s="1"/>
  <c r="H19" i="2"/>
  <c r="D19" i="2"/>
  <c r="AE18" i="2"/>
  <c r="V18" i="2"/>
  <c r="J18" i="2"/>
  <c r="N18" i="2" s="1"/>
  <c r="H18" i="2"/>
  <c r="D18" i="2"/>
  <c r="D17" i="2"/>
  <c r="H17" i="2"/>
  <c r="J17" i="2"/>
  <c r="N17" i="2" s="1"/>
  <c r="V17" i="2"/>
  <c r="AE17" i="2"/>
  <c r="AE16" i="2" l="1"/>
  <c r="J16" i="2" l="1"/>
  <c r="N16" i="2" s="1"/>
  <c r="H16" i="2"/>
  <c r="D16" i="2"/>
  <c r="AC28" i="3"/>
  <c r="X16" i="2" l="1"/>
  <c r="AA16" i="2" s="1"/>
  <c r="AG16" i="2" s="1"/>
  <c r="AO16" i="2" s="1"/>
  <c r="AA16" i="4"/>
  <c r="AG16" i="4" s="1"/>
  <c r="AK16" i="4" s="1"/>
  <c r="AA17" i="4" s="1"/>
  <c r="AE26" i="3"/>
  <c r="AE28" i="3" s="1"/>
  <c r="AG17" i="4" l="1"/>
  <c r="AK17" i="4" s="1"/>
  <c r="AO16" i="4"/>
  <c r="AC29" i="3"/>
  <c r="AA18" i="4" l="1"/>
  <c r="AG18" i="4" s="1"/>
  <c r="AK18" i="4" s="1"/>
  <c r="AA19" i="4" s="1"/>
  <c r="AG19" i="4" s="1"/>
  <c r="AK19" i="4" s="1"/>
  <c r="AA20" i="4" s="1"/>
  <c r="AO17" i="4"/>
  <c r="AE29" i="3"/>
  <c r="AC30" i="3" s="1"/>
  <c r="X17" i="2"/>
  <c r="AO18" i="4" l="1"/>
  <c r="AG20" i="4"/>
  <c r="AK20" i="4" s="1"/>
  <c r="AA21" i="4" s="1"/>
  <c r="AO19" i="4"/>
  <c r="AE30" i="3"/>
  <c r="AC31" i="3" s="1"/>
  <c r="X18" i="2"/>
  <c r="AG21" i="4" l="1"/>
  <c r="AK21" i="4" s="1"/>
  <c r="AA22" i="4" s="1"/>
  <c r="AO20" i="4"/>
  <c r="AE31" i="3"/>
  <c r="AC32" i="3" s="1"/>
  <c r="X19" i="2"/>
  <c r="AG22" i="4" l="1"/>
  <c r="AK22" i="4" s="1"/>
  <c r="AA23" i="4" s="1"/>
  <c r="AO21" i="4"/>
  <c r="AE32" i="3"/>
  <c r="AC33" i="3" s="1"/>
  <c r="X20" i="2"/>
  <c r="AO22" i="4" l="1"/>
  <c r="AE33" i="3"/>
  <c r="AC34" i="3" s="1"/>
  <c r="X21" i="2"/>
  <c r="AG23" i="4" l="1"/>
  <c r="AK23" i="4" s="1"/>
  <c r="AA24" i="4" s="1"/>
  <c r="AO23" i="4"/>
  <c r="AE34" i="3"/>
  <c r="AC35" i="3" s="1"/>
  <c r="X22" i="2"/>
  <c r="AE35" i="3" l="1"/>
  <c r="AC36" i="3" s="1"/>
  <c r="X23" i="2"/>
  <c r="AE36" i="3" l="1"/>
  <c r="AC37" i="3" s="1"/>
  <c r="X24" i="2"/>
  <c r="AG24" i="4" l="1"/>
  <c r="AK24" i="4" s="1"/>
  <c r="AA25" i="4" s="1"/>
  <c r="AO24" i="4"/>
  <c r="AE37" i="3"/>
  <c r="AC38" i="3" s="1"/>
  <c r="X25" i="2"/>
  <c r="AE38" i="3" l="1"/>
  <c r="AC39" i="3" s="1"/>
  <c r="X26" i="2"/>
  <c r="AG25" i="4" l="1"/>
  <c r="AK25" i="4" s="1"/>
  <c r="AA26" i="4" s="1"/>
  <c r="AO25" i="4"/>
  <c r="AE39" i="3"/>
  <c r="AC40" i="3" s="1"/>
  <c r="X27" i="2"/>
  <c r="AE40" i="3" l="1"/>
  <c r="AC41" i="3" s="1"/>
  <c r="X28" i="2"/>
  <c r="AG26" i="4" l="1"/>
  <c r="AK26" i="4" s="1"/>
  <c r="AA27" i="4" s="1"/>
  <c r="AO26" i="4"/>
  <c r="AE41" i="3"/>
  <c r="AC42" i="3" s="1"/>
  <c r="X29" i="2"/>
  <c r="AE42" i="3" l="1"/>
  <c r="AC43" i="3" s="1"/>
  <c r="X30" i="2"/>
  <c r="AG27" i="4" l="1"/>
  <c r="AK27" i="4" s="1"/>
  <c r="AA28" i="4" s="1"/>
  <c r="AO27" i="4"/>
  <c r="AE43" i="3"/>
  <c r="X31" i="2"/>
  <c r="AK16" i="2"/>
  <c r="AA17" i="2" s="1"/>
  <c r="AG17" i="2" l="1"/>
  <c r="AO17" i="2" s="1"/>
  <c r="AG28" i="4" l="1"/>
  <c r="AK28" i="4" s="1"/>
  <c r="AA29" i="4" s="1"/>
  <c r="AO28" i="4"/>
  <c r="AK17" i="2"/>
  <c r="AA18" i="2" s="1"/>
  <c r="AG18" i="2" l="1"/>
  <c r="AO18" i="2" l="1"/>
  <c r="AK18" i="2"/>
  <c r="AG29" i="4"/>
  <c r="AK29" i="4" s="1"/>
  <c r="AA30" i="4" s="1"/>
  <c r="AO29" i="4"/>
  <c r="AA19" i="2" l="1"/>
  <c r="AG19" i="2" s="1"/>
  <c r="AO19" i="2" l="1"/>
  <c r="AK19" i="2"/>
  <c r="AG30" i="4"/>
  <c r="AK30" i="4" s="1"/>
  <c r="AA31" i="4" s="1"/>
  <c r="AO30" i="4"/>
  <c r="AA20" i="2" l="1"/>
  <c r="AG20" i="2" s="1"/>
  <c r="AO20" i="2" l="1"/>
  <c r="AK20" i="2"/>
  <c r="AA21" i="2" s="1"/>
  <c r="AG21" i="2" s="1"/>
  <c r="AO21" i="2" s="1"/>
  <c r="AG31" i="4"/>
  <c r="AK31" i="4" s="1"/>
  <c r="AO31" i="4"/>
  <c r="AK21" i="2" l="1"/>
  <c r="AA22" i="2" s="1"/>
  <c r="AG22" i="2" s="1"/>
  <c r="AO22" i="2" s="1"/>
  <c r="D39" i="4"/>
  <c r="J39" i="4" s="1"/>
  <c r="D40" i="4"/>
  <c r="J40" i="4" s="1"/>
  <c r="D37" i="4"/>
  <c r="J37" i="4" s="1"/>
  <c r="D36" i="4"/>
  <c r="D38" i="4"/>
  <c r="J38" i="4" s="1"/>
  <c r="J36" i="4" l="1"/>
  <c r="R36" i="4" s="1"/>
  <c r="R37" i="4" s="1"/>
  <c r="R38" i="4" s="1"/>
  <c r="R39" i="4" s="1"/>
  <c r="R40" i="4" s="1"/>
  <c r="AK22" i="2"/>
  <c r="AA23" i="2" s="1"/>
  <c r="N36" i="4" l="1"/>
  <c r="N37" i="4" s="1"/>
  <c r="N38" i="4" s="1"/>
  <c r="N39" i="4" s="1"/>
  <c r="AG23" i="2"/>
  <c r="AO23" i="2" l="1"/>
  <c r="AK23" i="2"/>
  <c r="AA24" i="2" s="1"/>
  <c r="AG24" i="2" l="1"/>
  <c r="AO24" i="2" l="1"/>
  <c r="AK24" i="2"/>
  <c r="AA25" i="2" s="1"/>
  <c r="AG25" i="2" l="1"/>
  <c r="AO25" i="2" l="1"/>
  <c r="AK25" i="2"/>
  <c r="AA26" i="2" l="1"/>
  <c r="AG26" i="2" s="1"/>
  <c r="AO26" i="2" l="1"/>
  <c r="AK26" i="2"/>
  <c r="AA27" i="2" s="1"/>
  <c r="AG27" i="2" s="1"/>
  <c r="AK27" i="2" l="1"/>
  <c r="AA28" i="2" s="1"/>
  <c r="AO27" i="2"/>
  <c r="AG28" i="2" l="1"/>
  <c r="AK28" i="2" l="1"/>
  <c r="AA29" i="2" s="1"/>
  <c r="AO28" i="2"/>
  <c r="AG29" i="2" l="1"/>
  <c r="AK29" i="2" l="1"/>
  <c r="AA30" i="2" s="1"/>
  <c r="AO29" i="2"/>
  <c r="AG30" i="2" l="1"/>
  <c r="AK30" i="2" l="1"/>
  <c r="AA31" i="2" s="1"/>
  <c r="AO30" i="2"/>
  <c r="AG31" i="2" l="1"/>
  <c r="AK31" i="2" l="1"/>
  <c r="AO31" i="2"/>
</calcChain>
</file>

<file path=xl/comments1.xml><?xml version="1.0" encoding="utf-8"?>
<comments xmlns="http://schemas.openxmlformats.org/spreadsheetml/2006/main">
  <authors>
    <author>金子　真人</author>
  </authors>
  <commentList>
    <comment ref="F5" authorId="0" shapeId="0">
      <text>
        <r>
          <rPr>
            <b/>
            <sz val="9"/>
            <color indexed="81"/>
            <rFont val="ＭＳ Ｐゴシック"/>
            <family val="3"/>
            <charset val="128"/>
          </rPr>
          <t>ﾄﾞﾛｯﾌﾟﾀﾞｳﾝﾘｽﾄまたは直接入力してください。</t>
        </r>
      </text>
    </comment>
    <comment ref="F8" authorId="0" shapeId="0">
      <text>
        <r>
          <rPr>
            <b/>
            <sz val="9"/>
            <color indexed="81"/>
            <rFont val="ＭＳ Ｐゴシック"/>
            <family val="3"/>
            <charset val="128"/>
          </rPr>
          <t>ﾘｽﾄにないものや中古資産の場合は直接入力してください。</t>
        </r>
      </text>
    </comment>
    <comment ref="T13" authorId="0" shapeId="0">
      <text>
        <r>
          <rPr>
            <b/>
            <sz val="9"/>
            <color indexed="81"/>
            <rFont val="ＭＳ Ｐゴシック"/>
            <family val="3"/>
            <charset val="128"/>
          </rPr>
          <t>H21耐用年数の変更あり
該当する場合は直接耐用年数を入力してください。</t>
        </r>
      </text>
    </comment>
  </commentList>
</comments>
</file>

<file path=xl/comments2.xml><?xml version="1.0" encoding="utf-8"?>
<comments xmlns="http://schemas.openxmlformats.org/spreadsheetml/2006/main">
  <authors>
    <author>金子　真人</author>
  </authors>
  <commentList>
    <comment ref="F5" authorId="0" shapeId="0">
      <text>
        <r>
          <rPr>
            <b/>
            <sz val="9"/>
            <color indexed="81"/>
            <rFont val="ＭＳ Ｐゴシック"/>
            <family val="3"/>
            <charset val="128"/>
          </rPr>
          <t>ﾄﾞﾛｯﾌﾟﾀﾞｳﾝﾘｽﾄまたは直接入力してください。</t>
        </r>
      </text>
    </comment>
    <comment ref="F8" authorId="0" shapeId="0">
      <text>
        <r>
          <rPr>
            <b/>
            <sz val="9"/>
            <color indexed="81"/>
            <rFont val="ＭＳ Ｐゴシック"/>
            <family val="3"/>
            <charset val="128"/>
          </rPr>
          <t>ﾘｽﾄにないものや中古資産の場合は直接入力してください。</t>
        </r>
      </text>
    </comment>
    <comment ref="T13" authorId="0" shapeId="0">
      <text>
        <r>
          <rPr>
            <b/>
            <sz val="9"/>
            <color indexed="81"/>
            <rFont val="ＭＳ Ｐゴシック"/>
            <family val="3"/>
            <charset val="128"/>
          </rPr>
          <t>H21耐用年数の変更あり
該当する場合は直接耐用年数を入力してください。</t>
        </r>
      </text>
    </comment>
  </commentList>
</comments>
</file>

<file path=xl/sharedStrings.xml><?xml version="1.0" encoding="utf-8"?>
<sst xmlns="http://schemas.openxmlformats.org/spreadsheetml/2006/main" count="287" uniqueCount="132">
  <si>
    <t>取得価額</t>
    <rPh sb="0" eb="2">
      <t>シュトク</t>
    </rPh>
    <rPh sb="2" eb="4">
      <t>カガク</t>
    </rPh>
    <phoneticPr fontId="2"/>
  </si>
  <si>
    <t>耐用年数</t>
    <rPh sb="0" eb="2">
      <t>タイヨウ</t>
    </rPh>
    <rPh sb="2" eb="4">
      <t>ネンスウ</t>
    </rPh>
    <phoneticPr fontId="2"/>
  </si>
  <si>
    <t>数　　量</t>
    <rPh sb="0" eb="1">
      <t>スウ</t>
    </rPh>
    <rPh sb="3" eb="4">
      <t>リョウ</t>
    </rPh>
    <phoneticPr fontId="2"/>
  </si>
  <si>
    <t>取得価格</t>
    <rPh sb="0" eb="1">
      <t>トリ</t>
    </rPh>
    <rPh sb="1" eb="2">
      <t>エ</t>
    </rPh>
    <rPh sb="2" eb="3">
      <t>アタイ</t>
    </rPh>
    <rPh sb="3" eb="4">
      <t>カク</t>
    </rPh>
    <phoneticPr fontId="4"/>
  </si>
  <si>
    <t>耐用年数</t>
    <rPh sb="0" eb="1">
      <t>タイ</t>
    </rPh>
    <rPh sb="1" eb="2">
      <t>ヨウ</t>
    </rPh>
    <rPh sb="2" eb="3">
      <t>トシ</t>
    </rPh>
    <rPh sb="3" eb="4">
      <t>カズ</t>
    </rPh>
    <phoneticPr fontId="4"/>
  </si>
  <si>
    <t>事業業専用割合</t>
    <rPh sb="0" eb="2">
      <t>ジギョウ</t>
    </rPh>
    <rPh sb="2" eb="3">
      <t>ギョウ</t>
    </rPh>
    <rPh sb="3" eb="5">
      <t>センヨウ</t>
    </rPh>
    <rPh sb="5" eb="6">
      <t>ワリ</t>
    </rPh>
    <rPh sb="6" eb="7">
      <t>ゴウ</t>
    </rPh>
    <phoneticPr fontId="4"/>
  </si>
  <si>
    <t>金属製</t>
    <rPh sb="0" eb="3">
      <t>キンゾクセイ</t>
    </rPh>
    <phoneticPr fontId="2"/>
  </si>
  <si>
    <t>合成樹脂</t>
    <rPh sb="0" eb="2">
      <t>ゴウセイ</t>
    </rPh>
    <rPh sb="2" eb="4">
      <t>ジュシ</t>
    </rPh>
    <phoneticPr fontId="2"/>
  </si>
  <si>
    <t>軽トラック</t>
    <rPh sb="0" eb="1">
      <t>ケイ</t>
    </rPh>
    <phoneticPr fontId="2"/>
  </si>
  <si>
    <t>６６０CC以下</t>
    <rPh sb="5" eb="7">
      <t>イカ</t>
    </rPh>
    <phoneticPr fontId="2"/>
  </si>
  <si>
    <t>トラクター</t>
    <phoneticPr fontId="2"/>
  </si>
  <si>
    <t>歩行型</t>
    <rPh sb="0" eb="3">
      <t>ホコウガタ</t>
    </rPh>
    <phoneticPr fontId="2"/>
  </si>
  <si>
    <t>常用型</t>
    <rPh sb="0" eb="2">
      <t>ジョウヨウ</t>
    </rPh>
    <rPh sb="2" eb="3">
      <t>ガタ</t>
    </rPh>
    <phoneticPr fontId="2"/>
  </si>
  <si>
    <t>栽培管理用機具</t>
    <rPh sb="0" eb="2">
      <t>サイバイ</t>
    </rPh>
    <rPh sb="2" eb="4">
      <t>カンリ</t>
    </rPh>
    <rPh sb="4" eb="5">
      <t>ヨウ</t>
    </rPh>
    <rPh sb="5" eb="7">
      <t>キグ</t>
    </rPh>
    <phoneticPr fontId="2"/>
  </si>
  <si>
    <t>耕運整地用機具</t>
    <rPh sb="0" eb="2">
      <t>コウウン</t>
    </rPh>
    <rPh sb="2" eb="4">
      <t>セイチ</t>
    </rPh>
    <rPh sb="4" eb="5">
      <t>ヨウ</t>
    </rPh>
    <rPh sb="5" eb="7">
      <t>キグ</t>
    </rPh>
    <phoneticPr fontId="2"/>
  </si>
  <si>
    <t>収穫調整用機具</t>
    <rPh sb="0" eb="2">
      <t>シュウカク</t>
    </rPh>
    <rPh sb="2" eb="5">
      <t>チョウセイヨウ</t>
    </rPh>
    <rPh sb="5" eb="7">
      <t>キグ</t>
    </rPh>
    <phoneticPr fontId="2"/>
  </si>
  <si>
    <t>普通型ｺﾝﾊﾞｲﾝ･もみすり機･ﾊｰﾍﾞｽﾀｰ等</t>
    <rPh sb="0" eb="2">
      <t>フツウ</t>
    </rPh>
    <rPh sb="2" eb="3">
      <t>ガタ</t>
    </rPh>
    <rPh sb="14" eb="15">
      <t>キ</t>
    </rPh>
    <rPh sb="23" eb="24">
      <t>トウ</t>
    </rPh>
    <phoneticPr fontId="2"/>
  </si>
  <si>
    <t>除雪機</t>
    <rPh sb="0" eb="3">
      <t>ジョセツキ</t>
    </rPh>
    <phoneticPr fontId="2"/>
  </si>
  <si>
    <t>金属製のもの</t>
    <rPh sb="0" eb="3">
      <t>キンゾクセイ</t>
    </rPh>
    <phoneticPr fontId="2"/>
  </si>
  <si>
    <t>H20まで</t>
    <phoneticPr fontId="2"/>
  </si>
  <si>
    <t>H21～</t>
    <phoneticPr fontId="2"/>
  </si>
  <si>
    <t>農林業用のもの</t>
    <rPh sb="0" eb="3">
      <t>ノウリンギョウ</t>
    </rPh>
    <rPh sb="3" eb="4">
      <t>ヨウ</t>
    </rPh>
    <phoneticPr fontId="2"/>
  </si>
  <si>
    <t>暗渠排水工事（土管を主としたもの）</t>
    <rPh sb="0" eb="2">
      <t>アンキョ</t>
    </rPh>
    <rPh sb="2" eb="4">
      <t>ハイスイ</t>
    </rPh>
    <rPh sb="4" eb="6">
      <t>コウジ</t>
    </rPh>
    <rPh sb="7" eb="9">
      <t>ドカン</t>
    </rPh>
    <rPh sb="10" eb="11">
      <t>シュ</t>
    </rPh>
    <phoneticPr fontId="2"/>
  </si>
  <si>
    <t>田植機･育苗機･播種機等</t>
    <rPh sb="0" eb="2">
      <t>タウエ</t>
    </rPh>
    <rPh sb="2" eb="3">
      <t>キ</t>
    </rPh>
    <rPh sb="4" eb="6">
      <t>イクビョウ</t>
    </rPh>
    <rPh sb="6" eb="7">
      <t>キ</t>
    </rPh>
    <rPh sb="8" eb="10">
      <t>ハシュ</t>
    </rPh>
    <rPh sb="10" eb="11">
      <t>キ</t>
    </rPh>
    <rPh sb="11" eb="12">
      <t>トウ</t>
    </rPh>
    <phoneticPr fontId="2"/>
  </si>
  <si>
    <t>トラック</t>
    <phoneticPr fontId="2"/>
  </si>
  <si>
    <t>種　　類</t>
    <rPh sb="0" eb="1">
      <t>シュ</t>
    </rPh>
    <rPh sb="3" eb="4">
      <t>タグイ</t>
    </rPh>
    <phoneticPr fontId="4"/>
  </si>
  <si>
    <t>細　　　　目</t>
    <rPh sb="0" eb="1">
      <t>ホソ</t>
    </rPh>
    <rPh sb="5" eb="6">
      <t>メ</t>
    </rPh>
    <phoneticPr fontId="2"/>
  </si>
  <si>
    <t>◆耐用年数表（主なもの）</t>
    <rPh sb="1" eb="3">
      <t>タイヨウ</t>
    </rPh>
    <rPh sb="3" eb="5">
      <t>ネンスウ</t>
    </rPh>
    <rPh sb="5" eb="6">
      <t>ヒョウ</t>
    </rPh>
    <rPh sb="7" eb="8">
      <t>オモ</t>
    </rPh>
    <phoneticPr fontId="2"/>
  </si>
  <si>
    <t>◆償却率</t>
    <rPh sb="1" eb="4">
      <t>ショウキャクリツ</t>
    </rPh>
    <phoneticPr fontId="2"/>
  </si>
  <si>
    <t>旧定額法</t>
    <rPh sb="0" eb="1">
      <t>キュウ</t>
    </rPh>
    <rPh sb="1" eb="3">
      <t>テイガク</t>
    </rPh>
    <rPh sb="3" eb="4">
      <t>ホウ</t>
    </rPh>
    <phoneticPr fontId="2"/>
  </si>
  <si>
    <t>定額法</t>
    <rPh sb="0" eb="2">
      <t>テイガク</t>
    </rPh>
    <rPh sb="2" eb="3">
      <t>ホウ</t>
    </rPh>
    <phoneticPr fontId="2"/>
  </si>
  <si>
    <t>購入月</t>
    <rPh sb="0" eb="2">
      <t>コウニュウ</t>
    </rPh>
    <rPh sb="2" eb="3">
      <t>ツキ</t>
    </rPh>
    <phoneticPr fontId="2"/>
  </si>
  <si>
    <t>算入月数</t>
    <rPh sb="0" eb="2">
      <t>サンニュウ</t>
    </rPh>
    <rPh sb="2" eb="4">
      <t>ツキスウ</t>
    </rPh>
    <phoneticPr fontId="2"/>
  </si>
  <si>
    <t>◆算入月数（１年目）</t>
    <rPh sb="1" eb="3">
      <t>サンニュウ</t>
    </rPh>
    <rPh sb="3" eb="5">
      <t>ツキスウ</t>
    </rPh>
    <rPh sb="7" eb="9">
      <t>ネンメ</t>
    </rPh>
    <phoneticPr fontId="2"/>
  </si>
  <si>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</si>
  <si>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</si>
  <si>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</si>
  <si>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</si>
  <si>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</si>
  <si>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6年目</t>
    <rPh sb="1" eb="3">
      <t>ネンメ</t>
    </rPh>
    <phoneticPr fontId="2"/>
  </si>
  <si>
    <t>7年目</t>
    <rPh sb="1" eb="3">
      <t>ネンメ</t>
    </rPh>
    <phoneticPr fontId="2"/>
  </si>
  <si>
    <t>8年目</t>
    <rPh sb="1" eb="3">
      <t>ネンメ</t>
    </rPh>
    <phoneticPr fontId="2"/>
  </si>
  <si>
    <t>9年目</t>
    <rPh sb="1" eb="3">
      <t>ネンメ</t>
    </rPh>
    <phoneticPr fontId="2"/>
  </si>
  <si>
    <t>10年目</t>
    <rPh sb="2" eb="4">
      <t>ネンメ</t>
    </rPh>
    <phoneticPr fontId="2"/>
  </si>
  <si>
    <t>11年目</t>
    <rPh sb="2" eb="4">
      <t>ネンメ</t>
    </rPh>
    <phoneticPr fontId="2"/>
  </si>
  <si>
    <t>12年目</t>
    <rPh sb="2" eb="4">
      <t>ネンメ</t>
    </rPh>
    <phoneticPr fontId="2"/>
  </si>
  <si>
    <t>13年目</t>
    <rPh sb="2" eb="4">
      <t>ネンメ</t>
    </rPh>
    <phoneticPr fontId="2"/>
  </si>
  <si>
    <t>14年目</t>
    <rPh sb="2" eb="4">
      <t>ネンメ</t>
    </rPh>
    <phoneticPr fontId="2"/>
  </si>
  <si>
    <t>15年目</t>
    <rPh sb="2" eb="4">
      <t>ネンメ</t>
    </rPh>
    <phoneticPr fontId="2"/>
  </si>
  <si>
    <t>総月数</t>
    <rPh sb="0" eb="1">
      <t>ソウ</t>
    </rPh>
    <rPh sb="1" eb="2">
      <t>ツキ</t>
    </rPh>
    <rPh sb="2" eb="3">
      <t>スウ</t>
    </rPh>
    <phoneticPr fontId="2"/>
  </si>
  <si>
    <t>算入月数</t>
    <rPh sb="0" eb="2">
      <t>サンニュウ</t>
    </rPh>
    <rPh sb="2" eb="4">
      <t>ツキスウ</t>
    </rPh>
    <phoneticPr fontId="2"/>
  </si>
  <si>
    <t>残存月数</t>
    <rPh sb="0" eb="2">
      <t>ザンゾン</t>
    </rPh>
    <rPh sb="2" eb="4">
      <t>ツキスウ</t>
    </rPh>
    <phoneticPr fontId="2"/>
  </si>
  <si>
    <t>総月数</t>
    <rPh sb="0" eb="1">
      <t>ソウ</t>
    </rPh>
    <rPh sb="1" eb="3">
      <t>ツキスウ</t>
    </rPh>
    <phoneticPr fontId="2"/>
  </si>
  <si>
    <t>16年目</t>
    <rPh sb="2" eb="4">
      <t>ネンメ</t>
    </rPh>
    <phoneticPr fontId="2"/>
  </si>
  <si>
    <t>取得価額</t>
    <rPh sb="0" eb="2">
      <t>シュトク</t>
    </rPh>
    <rPh sb="2" eb="4">
      <t>カガク</t>
    </rPh>
    <phoneticPr fontId="2"/>
  </si>
  <si>
    <t>償却率</t>
    <rPh sb="0" eb="3">
      <t>ショウキャクリツ</t>
    </rPh>
    <phoneticPr fontId="2"/>
  </si>
  <si>
    <t>減価償却資産の名称等</t>
    <rPh sb="0" eb="2">
      <t>ゲンカ</t>
    </rPh>
    <rPh sb="2" eb="4">
      <t>ショウキャク</t>
    </rPh>
    <rPh sb="4" eb="6">
      <t>シサン</t>
    </rPh>
    <rPh sb="7" eb="9">
      <t>メイショウ</t>
    </rPh>
    <rPh sb="9" eb="10">
      <t>トウ</t>
    </rPh>
    <phoneticPr fontId="2"/>
  </si>
  <si>
    <t>面積又は数量</t>
    <rPh sb="0" eb="2">
      <t>メンセキ</t>
    </rPh>
    <rPh sb="2" eb="3">
      <t>マタ</t>
    </rPh>
    <rPh sb="4" eb="6">
      <t>スウリョウ</t>
    </rPh>
    <phoneticPr fontId="2"/>
  </si>
  <si>
    <t>償却の基礎になる数値</t>
    <rPh sb="0" eb="2">
      <t>ショウキャク</t>
    </rPh>
    <rPh sb="3" eb="5">
      <t>キソ</t>
    </rPh>
    <rPh sb="8" eb="10">
      <t>スウチ</t>
    </rPh>
    <phoneticPr fontId="2"/>
  </si>
  <si>
    <t>償却
方法</t>
    <rPh sb="0" eb="2">
      <t>ショウキャク</t>
    </rPh>
    <rPh sb="3" eb="5">
      <t>ホウホウ</t>
    </rPh>
    <phoneticPr fontId="2"/>
  </si>
  <si>
    <t>耐用
年数</t>
    <rPh sb="0" eb="2">
      <t>タイヨウ</t>
    </rPh>
    <rPh sb="3" eb="5">
      <t>ネンスウ</t>
    </rPh>
    <phoneticPr fontId="2"/>
  </si>
  <si>
    <t>定額法</t>
    <rPh sb="0" eb="2">
      <t>テイガク</t>
    </rPh>
    <rPh sb="2" eb="3">
      <t>ホウ</t>
    </rPh>
    <phoneticPr fontId="2"/>
  </si>
  <si>
    <t>/</t>
    <phoneticPr fontId="2"/>
  </si>
  <si>
    <t>専用
割合</t>
    <rPh sb="0" eb="2">
      <t>センヨウ</t>
    </rPh>
    <rPh sb="3" eb="5">
      <t>ワリアイ</t>
    </rPh>
    <phoneticPr fontId="2"/>
  </si>
  <si>
    <t>本年分の必要経費算入額</t>
    <rPh sb="0" eb="2">
      <t>ホンネン</t>
    </rPh>
    <rPh sb="2" eb="3">
      <t>ブン</t>
    </rPh>
    <rPh sb="4" eb="6">
      <t>ヒツヨウ</t>
    </rPh>
    <rPh sb="6" eb="8">
      <t>ケイヒ</t>
    </rPh>
    <rPh sb="8" eb="10">
      <t>サンニュウ</t>
    </rPh>
    <rPh sb="10" eb="11">
      <t>ガク</t>
    </rPh>
    <phoneticPr fontId="2"/>
  </si>
  <si>
    <t>未償却残高</t>
    <rPh sb="0" eb="3">
      <t>ミショウキャク</t>
    </rPh>
    <rPh sb="3" eb="5">
      <t>ザンダカ</t>
    </rPh>
    <phoneticPr fontId="2"/>
  </si>
  <si>
    <t>年目</t>
    <rPh sb="0" eb="2">
      <t>ネンメ</t>
    </rPh>
    <phoneticPr fontId="2"/>
  </si>
  <si>
    <t>◆総月数(定額法用)</t>
    <rPh sb="1" eb="2">
      <t>ソウ</t>
    </rPh>
    <rPh sb="2" eb="4">
      <t>ツキスウ</t>
    </rPh>
    <rPh sb="5" eb="7">
      <t>テイガク</t>
    </rPh>
    <rPh sb="7" eb="8">
      <t>ホウ</t>
    </rPh>
    <rPh sb="8" eb="9">
      <t>ヨウ</t>
    </rPh>
    <phoneticPr fontId="2"/>
  </si>
  <si>
    <t>◆総月数(旧定額法用)</t>
    <rPh sb="1" eb="2">
      <t>ソウ</t>
    </rPh>
    <rPh sb="2" eb="4">
      <t>ツキスウ</t>
    </rPh>
    <rPh sb="6" eb="7">
      <t>サダム</t>
    </rPh>
    <rPh sb="7" eb="8">
      <t>ガク</t>
    </rPh>
    <rPh sb="8" eb="9">
      <t>ホウ</t>
    </rPh>
    <rPh sb="9" eb="10">
      <t>ヨウ</t>
    </rPh>
    <phoneticPr fontId="2"/>
  </si>
  <si>
    <t>償却費累計</t>
    <rPh sb="0" eb="2">
      <t>ショウキャク</t>
    </rPh>
    <rPh sb="2" eb="3">
      <t>ヒ</t>
    </rPh>
    <rPh sb="3" eb="5">
      <t>ルイケイ</t>
    </rPh>
    <phoneticPr fontId="2"/>
  </si>
  <si>
    <t>/</t>
    <phoneticPr fontId="2"/>
  </si>
  <si>
    <t>償却
期間</t>
    <rPh sb="0" eb="2">
      <t>ショウキャク</t>
    </rPh>
    <rPh sb="3" eb="5">
      <t>キカン</t>
    </rPh>
    <phoneticPr fontId="2"/>
  </si>
  <si>
    <t>◆減価償却費の計算</t>
    <rPh sb="1" eb="3">
      <t>ゲンカ</t>
    </rPh>
    <rPh sb="3" eb="5">
      <t>ショウキャク</t>
    </rPh>
    <rPh sb="5" eb="6">
      <t>ヒ</t>
    </rPh>
    <rPh sb="7" eb="9">
      <t>ケイサン</t>
    </rPh>
    <phoneticPr fontId="2"/>
  </si>
  <si>
    <t>◆計算条件入力</t>
    <rPh sb="1" eb="3">
      <t>ケイサン</t>
    </rPh>
    <rPh sb="3" eb="5">
      <t>ジョウケン</t>
    </rPh>
    <rPh sb="5" eb="7">
      <t>ニュウリョク</t>
    </rPh>
    <phoneticPr fontId="2"/>
  </si>
  <si>
    <t>◆中古資産を取得した場合の耐用年数</t>
    <rPh sb="1" eb="3">
      <t>チュウコ</t>
    </rPh>
    <rPh sb="3" eb="5">
      <t>シサン</t>
    </rPh>
    <rPh sb="6" eb="8">
      <t>シュトク</t>
    </rPh>
    <rPh sb="10" eb="12">
      <t>バアイ</t>
    </rPh>
    <rPh sb="13" eb="15">
      <t>タイヨウ</t>
    </rPh>
    <rPh sb="15" eb="17">
      <t>ネンスウ</t>
    </rPh>
    <phoneticPr fontId="2"/>
  </si>
  <si>
    <t>◇法定耐用年数の全部を経過した資産</t>
    <rPh sb="1" eb="3">
      <t>ホウテイ</t>
    </rPh>
    <rPh sb="3" eb="5">
      <t>タイヨウ</t>
    </rPh>
    <rPh sb="5" eb="7">
      <t>ネンスウ</t>
    </rPh>
    <rPh sb="8" eb="10">
      <t>ゼンブ</t>
    </rPh>
    <rPh sb="11" eb="13">
      <t>ケイカ</t>
    </rPh>
    <rPh sb="15" eb="17">
      <t>シサン</t>
    </rPh>
    <phoneticPr fontId="2"/>
  </si>
  <si>
    <t>法定耐用年数×0.2</t>
    <rPh sb="0" eb="2">
      <t>ホウテイ</t>
    </rPh>
    <rPh sb="2" eb="4">
      <t>タイヨウ</t>
    </rPh>
    <rPh sb="4" eb="6">
      <t>ネンスウ</t>
    </rPh>
    <phoneticPr fontId="2"/>
  </si>
  <si>
    <t>◇法定耐用年数の一部を経過した資産</t>
    <rPh sb="1" eb="3">
      <t>ホウテイ</t>
    </rPh>
    <rPh sb="3" eb="5">
      <t>タイヨウ</t>
    </rPh>
    <rPh sb="5" eb="7">
      <t>ネンスウ</t>
    </rPh>
    <rPh sb="8" eb="10">
      <t>イチブ</t>
    </rPh>
    <rPh sb="11" eb="13">
      <t>ケイカ</t>
    </rPh>
    <rPh sb="15" eb="17">
      <t>シサン</t>
    </rPh>
    <phoneticPr fontId="2"/>
  </si>
  <si>
    <t>法定耐用年数-（経過年数×0.8）</t>
    <rPh sb="0" eb="2">
      <t>ホウテイ</t>
    </rPh>
    <rPh sb="2" eb="4">
      <t>タイヨウ</t>
    </rPh>
    <rPh sb="4" eb="6">
      <t>ネンスウ</t>
    </rPh>
    <rPh sb="8" eb="10">
      <t>ケイカ</t>
    </rPh>
    <rPh sb="10" eb="12">
      <t>ネンスウ</t>
    </rPh>
    <phoneticPr fontId="2"/>
  </si>
  <si>
    <t>◆取得価額の95％に達した場合（翌年以後、5年間に1円まで償却）</t>
    <rPh sb="1" eb="3">
      <t>シュトク</t>
    </rPh>
    <rPh sb="3" eb="5">
      <t>カガク</t>
    </rPh>
    <rPh sb="10" eb="11">
      <t>タッ</t>
    </rPh>
    <rPh sb="13" eb="15">
      <t>バアイ</t>
    </rPh>
    <rPh sb="16" eb="18">
      <t>ヨクネン</t>
    </rPh>
    <rPh sb="18" eb="20">
      <t>イゴ</t>
    </rPh>
    <rPh sb="22" eb="24">
      <t>ネンカン</t>
    </rPh>
    <rPh sb="26" eb="27">
      <t>エン</t>
    </rPh>
    <rPh sb="29" eb="31">
      <t>ショウキャク</t>
    </rPh>
    <phoneticPr fontId="2"/>
  </si>
  <si>
    <t>◆一括償却資産</t>
    <rPh sb="1" eb="7">
      <t>イッカツショウキャクシサン</t>
    </rPh>
    <phoneticPr fontId="2"/>
  </si>
  <si>
    <t>取得価額が10万円以上20万円未満の減価償却資産については、</t>
    <rPh sb="0" eb="2">
      <t>シュトク</t>
    </rPh>
    <rPh sb="2" eb="4">
      <t>カガク</t>
    </rPh>
    <rPh sb="7" eb="11">
      <t>マンエンイジョウ</t>
    </rPh>
    <rPh sb="13" eb="15">
      <t>マンエン</t>
    </rPh>
    <rPh sb="15" eb="17">
      <t>ミマン</t>
    </rPh>
    <rPh sb="18" eb="20">
      <t>ゲンカ</t>
    </rPh>
    <rPh sb="20" eb="22">
      <t>ショウキャク</t>
    </rPh>
    <rPh sb="22" eb="24">
      <t>シサン</t>
    </rPh>
    <phoneticPr fontId="2"/>
  </si>
  <si>
    <t>減価償却資産の全部又は一部を一括し、取得価額の合計額の3</t>
    <rPh sb="0" eb="2">
      <t>ゲンカ</t>
    </rPh>
    <rPh sb="2" eb="4">
      <t>ショウキャク</t>
    </rPh>
    <rPh sb="4" eb="6">
      <t>シサン</t>
    </rPh>
    <rPh sb="7" eb="9">
      <t>ゼンブ</t>
    </rPh>
    <rPh sb="9" eb="10">
      <t>マタ</t>
    </rPh>
    <rPh sb="11" eb="13">
      <t>イチブ</t>
    </rPh>
    <rPh sb="14" eb="16">
      <t>イッカツ</t>
    </rPh>
    <rPh sb="18" eb="20">
      <t>シュトク</t>
    </rPh>
    <rPh sb="20" eb="22">
      <t>カガク</t>
    </rPh>
    <rPh sb="23" eb="25">
      <t>ゴウケイ</t>
    </rPh>
    <rPh sb="25" eb="26">
      <t>ガク</t>
    </rPh>
    <phoneticPr fontId="2"/>
  </si>
  <si>
    <t>減価償却しないでその使用した年以後3年間の各年分において</t>
    <rPh sb="10" eb="12">
      <t>シヨウ</t>
    </rPh>
    <rPh sb="14" eb="15">
      <t>トシ</t>
    </rPh>
    <rPh sb="15" eb="17">
      <t>イゴ</t>
    </rPh>
    <rPh sb="18" eb="20">
      <t>ネンカン</t>
    </rPh>
    <rPh sb="21" eb="22">
      <t>カク</t>
    </rPh>
    <rPh sb="22" eb="23">
      <t>ネン</t>
    </rPh>
    <rPh sb="23" eb="24">
      <t>ブン</t>
    </rPh>
    <phoneticPr fontId="2"/>
  </si>
  <si>
    <t>分の1の金額を必要経費にすることができます。</t>
    <rPh sb="0" eb="1">
      <t>ブン</t>
    </rPh>
    <rPh sb="4" eb="6">
      <t>キンガク</t>
    </rPh>
    <rPh sb="7" eb="9">
      <t>ヒツヨウ</t>
    </rPh>
    <rPh sb="9" eb="11">
      <t>ケイヒ</t>
    </rPh>
    <phoneticPr fontId="2"/>
  </si>
  <si>
    <t>H31</t>
    <phoneticPr fontId="2"/>
  </si>
  <si>
    <t>　（※2年未満は2年とし、1年未満の端数があるときは切り捨てる。）</t>
    <rPh sb="4" eb="5">
      <t>ネン</t>
    </rPh>
    <rPh sb="5" eb="7">
      <t>ミマン</t>
    </rPh>
    <rPh sb="9" eb="10">
      <t>ネン</t>
    </rPh>
    <rPh sb="14" eb="15">
      <t>ネン</t>
    </rPh>
    <rPh sb="15" eb="17">
      <t>ミマン</t>
    </rPh>
    <rPh sb="18" eb="20">
      <t>ハスウ</t>
    </rPh>
    <rPh sb="26" eb="27">
      <t>キ</t>
    </rPh>
    <rPh sb="28" eb="29">
      <t>ス</t>
    </rPh>
    <phoneticPr fontId="2"/>
  </si>
  <si>
    <t>該当年中の償却期間</t>
    <rPh sb="0" eb="2">
      <t>ガイトウ</t>
    </rPh>
    <rPh sb="2" eb="4">
      <t>ネンジュウ</t>
    </rPh>
    <rPh sb="5" eb="7">
      <t>ショウキャク</t>
    </rPh>
    <rPh sb="7" eb="9">
      <t>キカン</t>
    </rPh>
    <phoneticPr fontId="2"/>
  </si>
  <si>
    <t>該当年分の
普通償却費</t>
    <rPh sb="0" eb="2">
      <t>ガイトウ</t>
    </rPh>
    <rPh sb="2" eb="4">
      <t>ネンブン</t>
    </rPh>
    <rPh sb="3" eb="4">
      <t>ブン</t>
    </rPh>
    <rPh sb="6" eb="8">
      <t>フツウ</t>
    </rPh>
    <rPh sb="8" eb="10">
      <t>ショウキャク</t>
    </rPh>
    <rPh sb="10" eb="11">
      <t>ヒ</t>
    </rPh>
    <phoneticPr fontId="2"/>
  </si>
  <si>
    <t>該当年分の必要経費算入額</t>
    <rPh sb="0" eb="2">
      <t>ガイトウ</t>
    </rPh>
    <rPh sb="2" eb="4">
      <t>ネンブン</t>
    </rPh>
    <rPh sb="3" eb="4">
      <t>ブン</t>
    </rPh>
    <rPh sb="5" eb="7">
      <t>ヒツヨウ</t>
    </rPh>
    <rPh sb="7" eb="9">
      <t>ケイヒ</t>
    </rPh>
    <rPh sb="9" eb="11">
      <t>サンニュウ</t>
    </rPh>
    <rPh sb="11" eb="12">
      <t>ガク</t>
    </rPh>
    <phoneticPr fontId="2"/>
  </si>
  <si>
    <t>※</t>
    <phoneticPr fontId="2"/>
  </si>
  <si>
    <t>この計算表はあくまでも減価橋脚費の計算の参考にしていただくためのものです。</t>
    <phoneticPr fontId="2"/>
  </si>
  <si>
    <t>上記に承諾いただける方のみ、ご使用ください。また計算結果について必ずご自身で確認していただきますようお願いいたします。</t>
    <rPh sb="0" eb="2">
      <t>ジョウキ</t>
    </rPh>
    <rPh sb="3" eb="5">
      <t>ショウダク</t>
    </rPh>
    <rPh sb="10" eb="11">
      <t>カタ</t>
    </rPh>
    <rPh sb="15" eb="17">
      <t>シヨウ</t>
    </rPh>
    <rPh sb="24" eb="26">
      <t>ケイサン</t>
    </rPh>
    <rPh sb="26" eb="28">
      <t>ケッカ</t>
    </rPh>
    <rPh sb="32" eb="33">
      <t>カナラ</t>
    </rPh>
    <rPh sb="35" eb="37">
      <t>ジシン</t>
    </rPh>
    <rPh sb="38" eb="40">
      <t>カクニン</t>
    </rPh>
    <rPh sb="51" eb="52">
      <t>ネガ</t>
    </rPh>
    <phoneticPr fontId="2"/>
  </si>
  <si>
    <t>計算式に誤りがあった場合等を含め、利用の際に生じた、いかなる損害についても富士見町は責任を負いません。</t>
    <rPh sb="0" eb="3">
      <t>ケイサンシキ</t>
    </rPh>
    <rPh sb="4" eb="5">
      <t>アヤマ</t>
    </rPh>
    <rPh sb="10" eb="12">
      <t>バアイ</t>
    </rPh>
    <rPh sb="12" eb="13">
      <t>トウ</t>
    </rPh>
    <rPh sb="14" eb="15">
      <t>フク</t>
    </rPh>
    <rPh sb="17" eb="19">
      <t>リヨウ</t>
    </rPh>
    <rPh sb="20" eb="21">
      <t>サイ</t>
    </rPh>
    <rPh sb="22" eb="23">
      <t>ショウ</t>
    </rPh>
    <rPh sb="30" eb="32">
      <t>ソンガイ</t>
    </rPh>
    <rPh sb="37" eb="41">
      <t>フジミマチ</t>
    </rPh>
    <rPh sb="42" eb="44">
      <t>セキニン</t>
    </rPh>
    <rPh sb="45" eb="46">
      <t>オ</t>
    </rPh>
    <phoneticPr fontId="2"/>
  </si>
  <si>
    <t>×</t>
    <phoneticPr fontId="2"/>
  </si>
  <si>
    <t>＝</t>
    <phoneticPr fontId="2"/>
  </si>
  <si>
    <t>年</t>
    <rPh sb="0" eb="1">
      <t>ネン</t>
    </rPh>
    <phoneticPr fontId="2"/>
  </si>
  <si>
    <t>-(</t>
    <phoneticPr fontId="2"/>
  </si>
  <si>
    <t>)=</t>
    <phoneticPr fontId="2"/>
  </si>
  <si>
    <t>ビニールハウス</t>
    <phoneticPr fontId="2"/>
  </si>
  <si>
    <t>ビニールハウス(金属製)</t>
    <phoneticPr fontId="2"/>
  </si>
  <si>
    <t>ビニールハウス(合成樹脂)</t>
    <phoneticPr fontId="2"/>
  </si>
  <si>
    <t>暗渠排水工事</t>
    <phoneticPr fontId="2"/>
  </si>
  <si>
    <t>軽トラック</t>
    <phoneticPr fontId="2"/>
  </si>
  <si>
    <t>トラクター(歩行型)</t>
  </si>
  <si>
    <t>トラクター(歩行型)</t>
    <phoneticPr fontId="2"/>
  </si>
  <si>
    <t>トラクター(常用型)</t>
    <phoneticPr fontId="2"/>
  </si>
  <si>
    <t>管理機</t>
    <phoneticPr fontId="2"/>
  </si>
  <si>
    <t>ﾛｰﾀﾘｰ</t>
    <phoneticPr fontId="2"/>
  </si>
  <si>
    <t>ﾊﾛｰ</t>
    <phoneticPr fontId="2"/>
  </si>
  <si>
    <t>田植機</t>
    <phoneticPr fontId="2"/>
  </si>
  <si>
    <t>育苗機</t>
    <phoneticPr fontId="2"/>
  </si>
  <si>
    <t>播種機</t>
    <phoneticPr fontId="2"/>
  </si>
  <si>
    <t>普通型ｺﾝﾊﾞｲﾝ</t>
    <phoneticPr fontId="2"/>
  </si>
  <si>
    <t>ﾊﾞｲﾝﾀﾞｰ</t>
    <phoneticPr fontId="2"/>
  </si>
  <si>
    <t>自脱型ｺﾝﾊﾞｲﾝ</t>
    <rPh sb="0" eb="1">
      <t>ジ</t>
    </rPh>
    <rPh sb="1" eb="2">
      <t>ダツ</t>
    </rPh>
    <phoneticPr fontId="2"/>
  </si>
  <si>
    <t>自脱型ｺﾝﾊﾞｲﾝ･ﾊﾞｲﾝﾀﾞｰ･わらｶｯﾀｰ等</t>
    <rPh sb="24" eb="25">
      <t>トウ</t>
    </rPh>
    <phoneticPr fontId="2"/>
  </si>
  <si>
    <t>もみすり機</t>
    <phoneticPr fontId="2"/>
  </si>
  <si>
    <t>ﾊｰﾍﾞｽﾀｰ</t>
    <phoneticPr fontId="2"/>
  </si>
  <si>
    <t>わらｶｯﾀｰ</t>
    <phoneticPr fontId="2"/>
  </si>
  <si>
    <t>除雪機</t>
    <phoneticPr fontId="2"/>
  </si>
  <si>
    <t>トラック</t>
    <phoneticPr fontId="2"/>
  </si>
  <si>
    <t>区　　分</t>
    <rPh sb="0" eb="1">
      <t>ク</t>
    </rPh>
    <rPh sb="3" eb="4">
      <t>ブン</t>
    </rPh>
    <phoneticPr fontId="4"/>
  </si>
  <si>
    <t>種　　　類</t>
    <rPh sb="0" eb="1">
      <t>シュ</t>
    </rPh>
    <rPh sb="4" eb="5">
      <t>タグイ</t>
    </rPh>
    <phoneticPr fontId="2"/>
  </si>
  <si>
    <t>購 入 年</t>
    <rPh sb="0" eb="1">
      <t>コウ</t>
    </rPh>
    <rPh sb="2" eb="3">
      <t>イ</t>
    </rPh>
    <rPh sb="4" eb="5">
      <t>トシ</t>
    </rPh>
    <phoneticPr fontId="4"/>
  </si>
  <si>
    <t>購 入 月</t>
    <rPh sb="0" eb="1">
      <t>コウ</t>
    </rPh>
    <rPh sb="2" eb="3">
      <t>イ</t>
    </rPh>
    <rPh sb="4" eb="5">
      <t>ツキ</t>
    </rPh>
    <phoneticPr fontId="4"/>
  </si>
  <si>
    <t>H31</t>
    <phoneticPr fontId="2"/>
  </si>
  <si>
    <t>畦塗機</t>
    <rPh sb="0" eb="1">
      <t>アゼ</t>
    </rPh>
    <rPh sb="1" eb="2">
      <t>ヌリ</t>
    </rPh>
    <rPh sb="2" eb="3">
      <t>キ</t>
    </rPh>
    <phoneticPr fontId="2"/>
  </si>
  <si>
    <t>管理機･ﾛｰﾀﾘｰ･ﾊﾛｰ･畦塗機等</t>
    <rPh sb="0" eb="2">
      <t>カンリ</t>
    </rPh>
    <rPh sb="2" eb="3">
      <t>キ</t>
    </rPh>
    <rPh sb="17" eb="18">
      <t>トウ</t>
    </rPh>
    <phoneticPr fontId="2"/>
  </si>
  <si>
    <t>減価償却費計算表（定額法）</t>
    <rPh sb="0" eb="2">
      <t>ゲンカ</t>
    </rPh>
    <rPh sb="2" eb="4">
      <t>ショウキャク</t>
    </rPh>
    <rPh sb="4" eb="5">
      <t>ヒ</t>
    </rPh>
    <rPh sb="5" eb="7">
      <t>ケイサン</t>
    </rPh>
    <rPh sb="7" eb="8">
      <t>ヒョウ</t>
    </rPh>
    <rPh sb="9" eb="11">
      <t>テイガク</t>
    </rPh>
    <rPh sb="11" eb="12">
      <t>ホウ</t>
    </rPh>
    <phoneticPr fontId="2"/>
  </si>
  <si>
    <t>減価償却費計算表（旧定額法）</t>
    <rPh sb="0" eb="2">
      <t>ゲンカ</t>
    </rPh>
    <rPh sb="2" eb="4">
      <t>ショウキャク</t>
    </rPh>
    <rPh sb="4" eb="5">
      <t>ヒ</t>
    </rPh>
    <rPh sb="5" eb="7">
      <t>ケイサン</t>
    </rPh>
    <rPh sb="7" eb="8">
      <t>ヒョウ</t>
    </rPh>
    <rPh sb="9" eb="10">
      <t>キュウ</t>
    </rPh>
    <rPh sb="10" eb="12">
      <t>テイガク</t>
    </rPh>
    <rPh sb="12" eb="13">
      <t>ホウ</t>
    </rPh>
    <phoneticPr fontId="2"/>
  </si>
  <si>
    <t>※平成１９年３月３１日までに取得したもの</t>
    <rPh sb="1" eb="3">
      <t>ヘイセイ</t>
    </rPh>
    <rPh sb="5" eb="6">
      <t>ネン</t>
    </rPh>
    <rPh sb="7" eb="8">
      <t>ガツ</t>
    </rPh>
    <rPh sb="10" eb="11">
      <t>ヒ</t>
    </rPh>
    <rPh sb="14" eb="16">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</si>
</sst>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_ "/>
    <numFmt numFmtId="177" formatCode="#,##0_);[Red]\(#,##0\)"/>
  </numFmts>
  <fonts count="1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明朝"/>
      <family val="1"/>
      <charset val="128"/>
    </font>
    <font>
      <sz val="11"/>
      <name val="ＭＳ 明朝"/>
      <family val="1"/>
      <charset val="128"/>
    </font>
    <font>
      <sz val="10"/>
      <color theme="1"/>
      <name val="ＭＳ 明朝"/>
      <family val="1"/>
      <charset val="128"/>
    </font>
    <font>
      <sz val="11"/>
      <color theme="1"/>
      <name val="ＭＳ ゴシック"/>
      <family val="3"/>
      <charset val="128"/>
    </font>
    <font>
      <sz val="8"/>
      <color theme="1"/>
      <name val="ＭＳ ゴシック"/>
      <family val="3"/>
      <charset val="128"/>
    </font>
    <font>
      <sz val="9"/>
      <color theme="1"/>
      <name val="ＭＳ 明朝"/>
      <family val="1"/>
      <charset val="128"/>
    </font>
    <font>
      <b/>
      <sz val="9"/>
      <color indexed="81"/>
      <name val="ＭＳ Ｐゴシック"/>
      <family val="3"/>
      <charset val="128"/>
    </font>
    <font>
      <sz val="16"/>
      <color theme="1"/>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75">
    <xf numFmtId="0" fontId="0" fillId="0" borderId="0" xfId="0">
      <alignment vertical="center"/>
    </xf>
    <xf numFmtId="0" fontId="5" fillId="0" borderId="0" xfId="0" applyFont="1" applyFill="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vertical="center"/>
    </xf>
    <xf numFmtId="0" fontId="5" fillId="0" borderId="0" xfId="0" applyFont="1" applyFill="1" applyBorder="1">
      <alignmen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8" fillId="0" borderId="0" xfId="0" applyFont="1" applyFill="1">
      <alignment vertical="center"/>
    </xf>
    <xf numFmtId="0" fontId="9" fillId="0" borderId="0" xfId="0" applyFont="1" applyFill="1">
      <alignment vertical="center"/>
    </xf>
    <xf numFmtId="0" fontId="5" fillId="2" borderId="2" xfId="0" applyFont="1" applyFill="1" applyBorder="1" applyAlignment="1">
      <alignment horizontal="center" vertical="center" shrinkToFit="1"/>
    </xf>
    <xf numFmtId="0" fontId="5" fillId="0" borderId="0" xfId="0" applyFont="1" applyFill="1" applyAlignment="1">
      <alignment horizontal="center" vertical="center"/>
    </xf>
    <xf numFmtId="49" fontId="5" fillId="0" borderId="0" xfId="0" applyNumberFormat="1" applyFont="1" applyFill="1" applyAlignment="1">
      <alignment horizontal="center" vertical="center"/>
    </xf>
    <xf numFmtId="177" fontId="5" fillId="0" borderId="1" xfId="0" applyNumberFormat="1" applyFont="1" applyFill="1" applyBorder="1" applyAlignment="1">
      <alignment vertical="center"/>
    </xf>
    <xf numFmtId="38" fontId="5" fillId="0" borderId="1" xfId="0" applyNumberFormat="1" applyFont="1" applyFill="1" applyBorder="1" applyAlignment="1">
      <alignment vertical="center" shrinkToFit="1"/>
    </xf>
    <xf numFmtId="38"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177" fontId="5" fillId="0" borderId="1" xfId="1" applyNumberFormat="1" applyFont="1" applyFill="1" applyBorder="1" applyAlignment="1">
      <alignment vertical="center"/>
    </xf>
    <xf numFmtId="9" fontId="5" fillId="0" borderId="1" xfId="0" applyNumberFormat="1" applyFont="1" applyFill="1" applyBorder="1" applyAlignment="1">
      <alignment horizontal="center" vertical="center"/>
    </xf>
    <xf numFmtId="177" fontId="5" fillId="2" borderId="1" xfId="1" applyNumberFormat="1"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5"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9"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shrinkToFit="1"/>
    </xf>
    <xf numFmtId="0" fontId="5" fillId="3" borderId="1" xfId="0" applyFont="1" applyFill="1" applyBorder="1" applyAlignment="1">
      <alignment horizontal="center" vertical="center"/>
    </xf>
    <xf numFmtId="38" fontId="5" fillId="3" borderId="1" xfId="1" applyFont="1" applyFill="1" applyBorder="1" applyAlignment="1">
      <alignment horizontal="center" vertical="center"/>
    </xf>
    <xf numFmtId="0" fontId="6" fillId="0" borderId="1" xfId="2" applyFont="1" applyFill="1" applyBorder="1" applyAlignment="1">
      <alignment horizontal="center" vertical="center" wrapText="1"/>
    </xf>
    <xf numFmtId="0" fontId="6" fillId="0" borderId="1" xfId="2" applyFont="1" applyFill="1" applyBorder="1" applyAlignment="1">
      <alignment horizontal="center" vertical="center" shrinkToFit="1"/>
    </xf>
    <xf numFmtId="0" fontId="10" fillId="0" borderId="1" xfId="0" applyFont="1" applyFill="1" applyBorder="1" applyAlignment="1">
      <alignment horizontal="distributed" vertical="center" wrapText="1"/>
    </xf>
    <xf numFmtId="0" fontId="12" fillId="0" borderId="0" xfId="0" applyFont="1" applyFill="1" applyAlignment="1">
      <alignment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9" fontId="5" fillId="0" borderId="1" xfId="0" applyNumberFormat="1" applyFont="1" applyFill="1" applyBorder="1" applyAlignment="1">
      <alignment vertical="center"/>
    </xf>
    <xf numFmtId="0" fontId="6" fillId="0" borderId="4" xfId="2" applyFont="1" applyFill="1" applyBorder="1" applyAlignment="1">
      <alignment vertical="center" shrinkToFit="1"/>
    </xf>
    <xf numFmtId="0" fontId="6" fillId="0" borderId="8" xfId="2" applyFont="1" applyFill="1" applyBorder="1" applyAlignment="1">
      <alignment vertical="center" shrinkToFit="1"/>
    </xf>
    <xf numFmtId="0" fontId="6" fillId="0" borderId="5" xfId="2" applyFont="1" applyFill="1" applyBorder="1" applyAlignment="1">
      <alignment vertical="center" shrinkToFit="1"/>
    </xf>
    <xf numFmtId="0" fontId="6" fillId="0" borderId="6" xfId="2" applyFont="1" applyFill="1" applyBorder="1" applyAlignment="1">
      <alignment vertical="center" shrinkToFit="1"/>
    </xf>
    <xf numFmtId="0" fontId="6" fillId="0" borderId="9" xfId="2" applyFont="1" applyFill="1" applyBorder="1" applyAlignment="1">
      <alignment vertical="center" shrinkToFit="1"/>
    </xf>
    <xf numFmtId="0" fontId="6" fillId="0" borderId="7" xfId="2" applyFont="1" applyFill="1" applyBorder="1" applyAlignment="1">
      <alignment vertical="center" shrinkToFit="1"/>
    </xf>
    <xf numFmtId="0" fontId="5" fillId="0" borderId="1" xfId="0" applyFont="1" applyFill="1" applyBorder="1" applyAlignment="1">
      <alignment vertical="center"/>
    </xf>
    <xf numFmtId="0" fontId="5" fillId="0" borderId="1" xfId="0" applyNumberFormat="1" applyFont="1" applyFill="1" applyBorder="1" applyAlignment="1">
      <alignment horizontal="center" vertical="center"/>
    </xf>
    <xf numFmtId="38" fontId="5" fillId="0" borderId="1" xfId="1" applyFont="1" applyFill="1" applyBorder="1" applyAlignment="1">
      <alignment vertical="center"/>
    </xf>
    <xf numFmtId="0" fontId="6" fillId="0" borderId="1" xfId="2" applyFont="1" applyFill="1" applyBorder="1" applyAlignment="1">
      <alignment vertical="center" shrinkToFit="1"/>
    </xf>
    <xf numFmtId="0" fontId="6" fillId="0" borderId="2" xfId="2" applyFont="1" applyFill="1" applyBorder="1" applyAlignment="1">
      <alignment horizontal="center" vertical="center" wrapText="1"/>
    </xf>
    <xf numFmtId="0" fontId="6" fillId="0" borderId="10"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12" xfId="2" applyFont="1" applyFill="1" applyBorder="1" applyAlignment="1">
      <alignment vertical="center" shrinkToFit="1"/>
    </xf>
    <xf numFmtId="0" fontId="6" fillId="0" borderId="0" xfId="2" applyFont="1" applyFill="1" applyBorder="1" applyAlignment="1">
      <alignment vertical="center" shrinkToFit="1"/>
    </xf>
    <xf numFmtId="0" fontId="6" fillId="0" borderId="11" xfId="2" applyFont="1" applyFill="1" applyBorder="1" applyAlignment="1">
      <alignment vertical="center" shrinkToFit="1"/>
    </xf>
    <xf numFmtId="0" fontId="6" fillId="0" borderId="2" xfId="2" applyFont="1" applyFill="1" applyBorder="1" applyAlignment="1">
      <alignment vertical="center" shrinkToFit="1"/>
    </xf>
    <xf numFmtId="0" fontId="6" fillId="0" borderId="10" xfId="2" applyFont="1" applyFill="1" applyBorder="1" applyAlignment="1">
      <alignment vertical="center" shrinkToFit="1"/>
    </xf>
    <xf numFmtId="0" fontId="6" fillId="0" borderId="3" xfId="2" applyFont="1" applyFill="1" applyBorder="1" applyAlignment="1">
      <alignment vertical="center" shrinkToFit="1"/>
    </xf>
    <xf numFmtId="9" fontId="5" fillId="0" borderId="4" xfId="0" applyNumberFormat="1" applyFont="1" applyFill="1" applyBorder="1" applyAlignment="1">
      <alignment vertical="center"/>
    </xf>
    <xf numFmtId="9" fontId="5" fillId="0" borderId="8" xfId="0" applyNumberFormat="1" applyFont="1" applyFill="1" applyBorder="1" applyAlignment="1">
      <alignment vertical="center"/>
    </xf>
    <xf numFmtId="9" fontId="5" fillId="0" borderId="5" xfId="0" applyNumberFormat="1" applyFont="1" applyFill="1" applyBorder="1" applyAlignment="1">
      <alignment vertical="center"/>
    </xf>
    <xf numFmtId="9" fontId="5" fillId="0" borderId="12" xfId="0" applyNumberFormat="1" applyFont="1" applyFill="1" applyBorder="1" applyAlignment="1">
      <alignment vertical="center"/>
    </xf>
    <xf numFmtId="9" fontId="5" fillId="0" borderId="0" xfId="0" applyNumberFormat="1" applyFont="1" applyFill="1" applyBorder="1" applyAlignment="1">
      <alignment vertical="center"/>
    </xf>
    <xf numFmtId="9" fontId="5" fillId="0" borderId="11" xfId="0" applyNumberFormat="1" applyFont="1" applyFill="1" applyBorder="1" applyAlignment="1">
      <alignment vertical="center"/>
    </xf>
    <xf numFmtId="9" fontId="5" fillId="0" borderId="6" xfId="0" applyNumberFormat="1" applyFont="1" applyFill="1" applyBorder="1" applyAlignment="1">
      <alignment vertical="center"/>
    </xf>
    <xf numFmtId="9" fontId="5" fillId="0" borderId="9" xfId="0" applyNumberFormat="1" applyFont="1" applyFill="1" applyBorder="1" applyAlignment="1">
      <alignment vertical="center"/>
    </xf>
    <xf numFmtId="9" fontId="5" fillId="0" borderId="7" xfId="0" applyNumberFormat="1" applyFont="1" applyFill="1" applyBorder="1" applyAlignment="1">
      <alignment vertical="center"/>
    </xf>
    <xf numFmtId="176" fontId="5" fillId="0" borderId="1" xfId="0" applyNumberFormat="1" applyFont="1" applyFill="1" applyBorder="1" applyAlignment="1">
      <alignment horizontal="center" vertical="center"/>
    </xf>
    <xf numFmtId="0" fontId="5" fillId="0" borderId="0" xfId="0" applyFont="1" applyFill="1" applyAlignment="1">
      <alignment horizontal="center" vertical="center"/>
    </xf>
    <xf numFmtId="0" fontId="5" fillId="3" borderId="0" xfId="0" applyFont="1" applyFill="1" applyAlignment="1">
      <alignment horizontal="center" vertical="center"/>
    </xf>
  </cellXfs>
  <cellStyles count="3">
    <cellStyle name="桁区切り" xfId="1" builtinId="6"/>
    <cellStyle name="標準" xfId="0" builtinId="0"/>
    <cellStyle name="標準_Sheet1"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34"/>
  <sheetViews>
    <sheetView tabSelected="1" workbookViewId="0">
      <selection activeCell="F5" sqref="F5:K5"/>
    </sheetView>
  </sheetViews>
  <sheetFormatPr defaultColWidth="3" defaultRowHeight="15" customHeight="1"/>
  <cols>
    <col min="1" max="16384" width="3" style="1"/>
  </cols>
  <sheetData>
    <row r="1" spans="1:44" ht="15" customHeight="1">
      <c r="A1" s="34" t="s">
        <v>129</v>
      </c>
      <c r="B1" s="34"/>
      <c r="C1" s="34"/>
      <c r="D1" s="34"/>
      <c r="E1" s="34"/>
      <c r="F1" s="34"/>
      <c r="G1" s="34"/>
      <c r="H1" s="34"/>
      <c r="I1" s="34"/>
      <c r="J1" s="34"/>
      <c r="K1" s="34"/>
      <c r="L1" s="34"/>
      <c r="M1" s="34"/>
      <c r="N1" s="34"/>
    </row>
    <row r="2" spans="1:44" ht="15" customHeight="1">
      <c r="A2" s="34"/>
      <c r="B2" s="34"/>
      <c r="C2" s="34"/>
      <c r="D2" s="34"/>
      <c r="E2" s="34"/>
      <c r="F2" s="34"/>
      <c r="G2" s="34"/>
      <c r="H2" s="34"/>
      <c r="I2" s="34"/>
      <c r="J2" s="34"/>
      <c r="K2" s="34"/>
      <c r="L2" s="34"/>
      <c r="M2" s="34"/>
      <c r="N2" s="34"/>
    </row>
    <row r="4" spans="1:44" ht="15" customHeight="1">
      <c r="A4" s="1" t="s">
        <v>73</v>
      </c>
    </row>
    <row r="5" spans="1:44" ht="15" customHeight="1">
      <c r="A5" s="31" t="s">
        <v>25</v>
      </c>
      <c r="B5" s="31"/>
      <c r="C5" s="31"/>
      <c r="D5" s="31"/>
      <c r="E5" s="31"/>
      <c r="F5" s="28" t="s">
        <v>104</v>
      </c>
      <c r="G5" s="28"/>
      <c r="H5" s="28"/>
      <c r="I5" s="28"/>
      <c r="J5" s="28"/>
      <c r="K5" s="28"/>
    </row>
    <row r="6" spans="1:44" ht="15" customHeight="1">
      <c r="A6" s="32" t="s">
        <v>2</v>
      </c>
      <c r="B6" s="32"/>
      <c r="C6" s="32"/>
      <c r="D6" s="32"/>
      <c r="E6" s="32"/>
      <c r="F6" s="29">
        <v>1</v>
      </c>
      <c r="G6" s="29"/>
      <c r="H6" s="29"/>
      <c r="I6" s="29"/>
      <c r="J6" s="29"/>
      <c r="K6" s="29"/>
    </row>
    <row r="7" spans="1:44" ht="15" customHeight="1">
      <c r="A7" s="32" t="s">
        <v>3</v>
      </c>
      <c r="B7" s="32"/>
      <c r="C7" s="32"/>
      <c r="D7" s="32"/>
      <c r="E7" s="32"/>
      <c r="F7" s="30">
        <v>1000000</v>
      </c>
      <c r="G7" s="30"/>
      <c r="H7" s="30"/>
      <c r="I7" s="30"/>
      <c r="J7" s="30"/>
      <c r="K7" s="30"/>
    </row>
    <row r="8" spans="1:44" ht="15" customHeight="1">
      <c r="A8" s="32" t="s">
        <v>4</v>
      </c>
      <c r="B8" s="32"/>
      <c r="C8" s="32"/>
      <c r="D8" s="32"/>
      <c r="E8" s="32"/>
      <c r="F8" s="29">
        <f>VLOOKUP(F5,算出基礎表!G3:AF23,24,FALSE)</f>
        <v>7</v>
      </c>
      <c r="G8" s="29"/>
      <c r="H8" s="29"/>
      <c r="I8" s="29"/>
      <c r="J8" s="29"/>
      <c r="K8" s="29"/>
    </row>
    <row r="9" spans="1:44" ht="15" customHeight="1">
      <c r="A9" s="32" t="s">
        <v>124</v>
      </c>
      <c r="B9" s="32"/>
      <c r="C9" s="32"/>
      <c r="D9" s="32"/>
      <c r="E9" s="32"/>
      <c r="F9" s="29" t="s">
        <v>85</v>
      </c>
      <c r="G9" s="29"/>
      <c r="H9" s="29"/>
      <c r="I9" s="29"/>
      <c r="J9" s="29"/>
      <c r="K9" s="29"/>
    </row>
    <row r="10" spans="1:44" ht="15" customHeight="1">
      <c r="A10" s="32" t="s">
        <v>125</v>
      </c>
      <c r="B10" s="32"/>
      <c r="C10" s="32"/>
      <c r="D10" s="32"/>
      <c r="E10" s="32"/>
      <c r="F10" s="29">
        <v>4</v>
      </c>
      <c r="G10" s="29"/>
      <c r="H10" s="29"/>
      <c r="I10" s="29"/>
      <c r="J10" s="29"/>
      <c r="K10" s="29"/>
    </row>
    <row r="11" spans="1:44" ht="15" customHeight="1">
      <c r="A11" s="32" t="s">
        <v>5</v>
      </c>
      <c r="B11" s="32"/>
      <c r="C11" s="32"/>
      <c r="D11" s="32"/>
      <c r="E11" s="32"/>
      <c r="F11" s="27">
        <v>1</v>
      </c>
      <c r="G11" s="27"/>
      <c r="H11" s="27"/>
      <c r="I11" s="27"/>
      <c r="J11" s="27"/>
      <c r="K11" s="27"/>
    </row>
    <row r="12" spans="1:44" ht="15" customHeight="1">
      <c r="A12" s="1" t="s">
        <v>72</v>
      </c>
    </row>
    <row r="13" spans="1:44" ht="15" customHeight="1">
      <c r="A13" s="17"/>
      <c r="B13" s="17"/>
      <c r="C13" s="17"/>
      <c r="D13" s="25" t="s">
        <v>56</v>
      </c>
      <c r="E13" s="25"/>
      <c r="F13" s="25"/>
      <c r="G13" s="25"/>
      <c r="H13" s="25" t="s">
        <v>57</v>
      </c>
      <c r="I13" s="25"/>
      <c r="J13" s="25" t="s">
        <v>54</v>
      </c>
      <c r="K13" s="25"/>
      <c r="L13" s="25"/>
      <c r="M13" s="25"/>
      <c r="N13" s="25" t="s">
        <v>58</v>
      </c>
      <c r="O13" s="25"/>
      <c r="P13" s="25"/>
      <c r="Q13" s="25"/>
      <c r="R13" s="25" t="s">
        <v>59</v>
      </c>
      <c r="S13" s="17"/>
      <c r="T13" s="25" t="s">
        <v>60</v>
      </c>
      <c r="U13" s="17"/>
      <c r="V13" s="16" t="s">
        <v>55</v>
      </c>
      <c r="W13" s="16"/>
      <c r="X13" s="33" t="s">
        <v>87</v>
      </c>
      <c r="Y13" s="33"/>
      <c r="Z13" s="33"/>
      <c r="AA13" s="25" t="s">
        <v>88</v>
      </c>
      <c r="AB13" s="25"/>
      <c r="AC13" s="25"/>
      <c r="AD13" s="25"/>
      <c r="AE13" s="25" t="s">
        <v>63</v>
      </c>
      <c r="AF13" s="17"/>
      <c r="AG13" s="26" t="s">
        <v>89</v>
      </c>
      <c r="AH13" s="26"/>
      <c r="AI13" s="26"/>
      <c r="AJ13" s="26"/>
      <c r="AK13" s="17" t="s">
        <v>65</v>
      </c>
      <c r="AL13" s="17"/>
      <c r="AM13" s="17"/>
      <c r="AN13" s="17"/>
      <c r="AO13" s="17" t="s">
        <v>69</v>
      </c>
      <c r="AP13" s="17"/>
      <c r="AQ13" s="17"/>
      <c r="AR13" s="17"/>
    </row>
    <row r="14" spans="1:44" ht="15" customHeight="1">
      <c r="A14" s="17"/>
      <c r="B14" s="17"/>
      <c r="C14" s="17"/>
      <c r="D14" s="25"/>
      <c r="E14" s="25"/>
      <c r="F14" s="25"/>
      <c r="G14" s="25"/>
      <c r="H14" s="25"/>
      <c r="I14" s="25"/>
      <c r="J14" s="25"/>
      <c r="K14" s="25"/>
      <c r="L14" s="25"/>
      <c r="M14" s="25"/>
      <c r="N14" s="25"/>
      <c r="O14" s="25"/>
      <c r="P14" s="25"/>
      <c r="Q14" s="25"/>
      <c r="R14" s="17"/>
      <c r="S14" s="17"/>
      <c r="T14" s="17"/>
      <c r="U14" s="17"/>
      <c r="V14" s="16"/>
      <c r="W14" s="16"/>
      <c r="X14" s="33"/>
      <c r="Y14" s="33"/>
      <c r="Z14" s="33"/>
      <c r="AA14" s="25"/>
      <c r="AB14" s="25"/>
      <c r="AC14" s="25"/>
      <c r="AD14" s="25"/>
      <c r="AE14" s="17"/>
      <c r="AF14" s="17"/>
      <c r="AG14" s="26"/>
      <c r="AH14" s="26"/>
      <c r="AI14" s="26"/>
      <c r="AJ14" s="26"/>
      <c r="AK14" s="17"/>
      <c r="AL14" s="17"/>
      <c r="AM14" s="17"/>
      <c r="AN14" s="17"/>
      <c r="AO14" s="17"/>
      <c r="AP14" s="17"/>
      <c r="AQ14" s="17"/>
      <c r="AR14" s="17"/>
    </row>
    <row r="15" spans="1:44" ht="15" customHeight="1">
      <c r="A15" s="17"/>
      <c r="B15" s="17"/>
      <c r="C15" s="17"/>
      <c r="D15" s="25"/>
      <c r="E15" s="25"/>
      <c r="F15" s="25"/>
      <c r="G15" s="25"/>
      <c r="H15" s="25"/>
      <c r="I15" s="25"/>
      <c r="J15" s="25"/>
      <c r="K15" s="25"/>
      <c r="L15" s="25"/>
      <c r="M15" s="25"/>
      <c r="N15" s="25"/>
      <c r="O15" s="25"/>
      <c r="P15" s="25"/>
      <c r="Q15" s="25"/>
      <c r="R15" s="17"/>
      <c r="S15" s="17"/>
      <c r="T15" s="17"/>
      <c r="U15" s="17"/>
      <c r="V15" s="16"/>
      <c r="W15" s="16"/>
      <c r="X15" s="33"/>
      <c r="Y15" s="33"/>
      <c r="Z15" s="33"/>
      <c r="AA15" s="25"/>
      <c r="AB15" s="25"/>
      <c r="AC15" s="25"/>
      <c r="AD15" s="25"/>
      <c r="AE15" s="17"/>
      <c r="AF15" s="17"/>
      <c r="AG15" s="26"/>
      <c r="AH15" s="26"/>
      <c r="AI15" s="26"/>
      <c r="AJ15" s="26"/>
      <c r="AK15" s="17"/>
      <c r="AL15" s="17"/>
      <c r="AM15" s="17"/>
      <c r="AN15" s="17"/>
      <c r="AO15" s="17"/>
      <c r="AP15" s="17"/>
      <c r="AQ15" s="17"/>
      <c r="AR15" s="17"/>
    </row>
    <row r="16" spans="1:44" ht="15" customHeight="1">
      <c r="A16" s="4">
        <v>1</v>
      </c>
      <c r="B16" s="23" t="s">
        <v>66</v>
      </c>
      <c r="C16" s="24"/>
      <c r="D16" s="14" t="str">
        <f>$F$5</f>
        <v>トラクター(歩行型)</v>
      </c>
      <c r="E16" s="14"/>
      <c r="F16" s="14"/>
      <c r="G16" s="14"/>
      <c r="H16" s="15">
        <f>$F$6</f>
        <v>1</v>
      </c>
      <c r="I16" s="15"/>
      <c r="J16" s="13">
        <f>$F$7</f>
        <v>1000000</v>
      </c>
      <c r="K16" s="13"/>
      <c r="L16" s="13"/>
      <c r="M16" s="13"/>
      <c r="N16" s="13">
        <f>J16</f>
        <v>1000000</v>
      </c>
      <c r="O16" s="13"/>
      <c r="P16" s="13"/>
      <c r="Q16" s="13"/>
      <c r="R16" s="16" t="s">
        <v>61</v>
      </c>
      <c r="S16" s="16"/>
      <c r="T16" s="17">
        <f t="shared" ref="T16:T31" si="0">$F$8</f>
        <v>7</v>
      </c>
      <c r="U16" s="17"/>
      <c r="V16" s="17">
        <f>VLOOKUP(T16,算出基礎表!$A$27:$I$40,7,1)</f>
        <v>0.14299999999999999</v>
      </c>
      <c r="W16" s="17"/>
      <c r="X16" s="2">
        <f>算出基礎表!AC28</f>
        <v>9</v>
      </c>
      <c r="Y16" s="2" t="s">
        <v>62</v>
      </c>
      <c r="Z16" s="2">
        <v>12</v>
      </c>
      <c r="AA16" s="20">
        <f>ROUNDUP(N16*V16*X16/Z16,0)</f>
        <v>107250</v>
      </c>
      <c r="AB16" s="20"/>
      <c r="AC16" s="20"/>
      <c r="AD16" s="20"/>
      <c r="AE16" s="21">
        <f>$F$11</f>
        <v>1</v>
      </c>
      <c r="AF16" s="17"/>
      <c r="AG16" s="22">
        <f>ROUNDUP(AA16*AE16,0)</f>
        <v>107250</v>
      </c>
      <c r="AH16" s="22"/>
      <c r="AI16" s="22"/>
      <c r="AJ16" s="22"/>
      <c r="AK16" s="13">
        <f>N16-AG16</f>
        <v>892750</v>
      </c>
      <c r="AL16" s="13"/>
      <c r="AM16" s="13"/>
      <c r="AN16" s="13"/>
      <c r="AO16" s="13">
        <f>AG16</f>
        <v>107250</v>
      </c>
      <c r="AP16" s="13"/>
      <c r="AQ16" s="13"/>
      <c r="AR16" s="13"/>
    </row>
    <row r="17" spans="1:44" ht="15" customHeight="1">
      <c r="A17" s="4">
        <v>2</v>
      </c>
      <c r="B17" s="23" t="s">
        <v>66</v>
      </c>
      <c r="C17" s="24"/>
      <c r="D17" s="14" t="str">
        <f t="shared" ref="D17:D31" si="1">$F$5</f>
        <v>トラクター(歩行型)</v>
      </c>
      <c r="E17" s="14"/>
      <c r="F17" s="14"/>
      <c r="G17" s="14"/>
      <c r="H17" s="15">
        <f t="shared" ref="H17:H31" si="2">$F$6</f>
        <v>1</v>
      </c>
      <c r="I17" s="15"/>
      <c r="J17" s="13">
        <f t="shared" ref="J17:J31" si="3">$F$7</f>
        <v>1000000</v>
      </c>
      <c r="K17" s="13"/>
      <c r="L17" s="13"/>
      <c r="M17" s="13"/>
      <c r="N17" s="13">
        <f t="shared" ref="N17" si="4">J17</f>
        <v>1000000</v>
      </c>
      <c r="O17" s="13"/>
      <c r="P17" s="13"/>
      <c r="Q17" s="13"/>
      <c r="R17" s="16" t="s">
        <v>30</v>
      </c>
      <c r="S17" s="16"/>
      <c r="T17" s="17">
        <f t="shared" si="0"/>
        <v>7</v>
      </c>
      <c r="U17" s="17"/>
      <c r="V17" s="18">
        <f>VLOOKUP(T17,算出基礎表!$A$27:$I$40,7,1)</f>
        <v>0.14299999999999999</v>
      </c>
      <c r="W17" s="19"/>
      <c r="X17" s="2">
        <f>算出基礎表!AC29</f>
        <v>12</v>
      </c>
      <c r="Y17" s="2" t="s">
        <v>62</v>
      </c>
      <c r="Z17" s="3">
        <v>12</v>
      </c>
      <c r="AA17" s="20">
        <f>IF(AK16-N17*V17&lt;1,AK16-1,ROUNDUP(N17*V17,0))</f>
        <v>143000</v>
      </c>
      <c r="AB17" s="20"/>
      <c r="AC17" s="20"/>
      <c r="AD17" s="20"/>
      <c r="AE17" s="21">
        <f t="shared" ref="AE17:AE31" si="5">$F$11</f>
        <v>1</v>
      </c>
      <c r="AF17" s="17"/>
      <c r="AG17" s="22">
        <f t="shared" ref="AG17" si="6">ROUNDUP(AA17*AE17,0)</f>
        <v>143000</v>
      </c>
      <c r="AH17" s="22"/>
      <c r="AI17" s="22"/>
      <c r="AJ17" s="22"/>
      <c r="AK17" s="13">
        <f>AK16-AG17</f>
        <v>749750</v>
      </c>
      <c r="AL17" s="13"/>
      <c r="AM17" s="13"/>
      <c r="AN17" s="13"/>
      <c r="AO17" s="13">
        <f>AO16+AG17</f>
        <v>250250</v>
      </c>
      <c r="AP17" s="13"/>
      <c r="AQ17" s="13"/>
      <c r="AR17" s="13"/>
    </row>
    <row r="18" spans="1:44" ht="15" customHeight="1">
      <c r="A18" s="4">
        <v>3</v>
      </c>
      <c r="B18" s="23" t="s">
        <v>66</v>
      </c>
      <c r="C18" s="24"/>
      <c r="D18" s="14" t="str">
        <f t="shared" si="1"/>
        <v>トラクター(歩行型)</v>
      </c>
      <c r="E18" s="14"/>
      <c r="F18" s="14"/>
      <c r="G18" s="14"/>
      <c r="H18" s="15">
        <f t="shared" si="2"/>
        <v>1</v>
      </c>
      <c r="I18" s="15"/>
      <c r="J18" s="13">
        <f t="shared" si="3"/>
        <v>1000000</v>
      </c>
      <c r="K18" s="13"/>
      <c r="L18" s="13"/>
      <c r="M18" s="13"/>
      <c r="N18" s="13">
        <f t="shared" ref="N18:N31" si="7">J18</f>
        <v>1000000</v>
      </c>
      <c r="O18" s="13"/>
      <c r="P18" s="13"/>
      <c r="Q18" s="13"/>
      <c r="R18" s="16" t="s">
        <v>30</v>
      </c>
      <c r="S18" s="16"/>
      <c r="T18" s="17">
        <f t="shared" si="0"/>
        <v>7</v>
      </c>
      <c r="U18" s="17"/>
      <c r="V18" s="18">
        <f>VLOOKUP(T18,算出基礎表!$A$27:$I$40,7,1)</f>
        <v>0.14299999999999999</v>
      </c>
      <c r="W18" s="19"/>
      <c r="X18" s="2">
        <f>算出基礎表!AC30</f>
        <v>12</v>
      </c>
      <c r="Y18" s="2" t="s">
        <v>62</v>
      </c>
      <c r="Z18" s="3">
        <v>12</v>
      </c>
      <c r="AA18" s="20">
        <f t="shared" ref="AA18:AA31" si="8">IF(AK17-N18*V18&lt;1,AK17-1,ROUNDUP(N18*V18,0))</f>
        <v>143000</v>
      </c>
      <c r="AB18" s="20"/>
      <c r="AC18" s="20"/>
      <c r="AD18" s="20"/>
      <c r="AE18" s="21">
        <f t="shared" si="5"/>
        <v>1</v>
      </c>
      <c r="AF18" s="17"/>
      <c r="AG18" s="22">
        <f t="shared" ref="AG18:AG31" si="9">ROUNDUP(AA18*AE18,0)</f>
        <v>143000</v>
      </c>
      <c r="AH18" s="22"/>
      <c r="AI18" s="22"/>
      <c r="AJ18" s="22"/>
      <c r="AK18" s="13">
        <f t="shared" ref="AK18:AK31" si="10">AK17-AG18</f>
        <v>606750</v>
      </c>
      <c r="AL18" s="13"/>
      <c r="AM18" s="13"/>
      <c r="AN18" s="13"/>
      <c r="AO18" s="13">
        <f t="shared" ref="AO18:AO31" si="11">AO17+AG18</f>
        <v>393250</v>
      </c>
      <c r="AP18" s="13"/>
      <c r="AQ18" s="13"/>
      <c r="AR18" s="13"/>
    </row>
    <row r="19" spans="1:44" ht="15" customHeight="1">
      <c r="A19" s="4">
        <v>4</v>
      </c>
      <c r="B19" s="23" t="s">
        <v>66</v>
      </c>
      <c r="C19" s="24"/>
      <c r="D19" s="14" t="str">
        <f t="shared" si="1"/>
        <v>トラクター(歩行型)</v>
      </c>
      <c r="E19" s="14"/>
      <c r="F19" s="14"/>
      <c r="G19" s="14"/>
      <c r="H19" s="15">
        <f t="shared" si="2"/>
        <v>1</v>
      </c>
      <c r="I19" s="15"/>
      <c r="J19" s="13">
        <f t="shared" si="3"/>
        <v>1000000</v>
      </c>
      <c r="K19" s="13"/>
      <c r="L19" s="13"/>
      <c r="M19" s="13"/>
      <c r="N19" s="13">
        <f t="shared" si="7"/>
        <v>1000000</v>
      </c>
      <c r="O19" s="13"/>
      <c r="P19" s="13"/>
      <c r="Q19" s="13"/>
      <c r="R19" s="16" t="s">
        <v>30</v>
      </c>
      <c r="S19" s="16"/>
      <c r="T19" s="17">
        <f t="shared" si="0"/>
        <v>7</v>
      </c>
      <c r="U19" s="17"/>
      <c r="V19" s="18">
        <f>VLOOKUP(T19,算出基礎表!$A$27:$I$40,7,1)</f>
        <v>0.14299999999999999</v>
      </c>
      <c r="W19" s="19"/>
      <c r="X19" s="2">
        <f>算出基礎表!AC31</f>
        <v>12</v>
      </c>
      <c r="Y19" s="2" t="s">
        <v>62</v>
      </c>
      <c r="Z19" s="3">
        <v>12</v>
      </c>
      <c r="AA19" s="20">
        <f t="shared" si="8"/>
        <v>143000</v>
      </c>
      <c r="AB19" s="20"/>
      <c r="AC19" s="20"/>
      <c r="AD19" s="20"/>
      <c r="AE19" s="21">
        <f t="shared" si="5"/>
        <v>1</v>
      </c>
      <c r="AF19" s="17"/>
      <c r="AG19" s="22">
        <f t="shared" si="9"/>
        <v>143000</v>
      </c>
      <c r="AH19" s="22"/>
      <c r="AI19" s="22"/>
      <c r="AJ19" s="22"/>
      <c r="AK19" s="13">
        <f t="shared" si="10"/>
        <v>463750</v>
      </c>
      <c r="AL19" s="13"/>
      <c r="AM19" s="13"/>
      <c r="AN19" s="13"/>
      <c r="AO19" s="13">
        <f t="shared" si="11"/>
        <v>536250</v>
      </c>
      <c r="AP19" s="13"/>
      <c r="AQ19" s="13"/>
      <c r="AR19" s="13"/>
    </row>
    <row r="20" spans="1:44" ht="15" customHeight="1">
      <c r="A20" s="4">
        <v>5</v>
      </c>
      <c r="B20" s="23" t="s">
        <v>66</v>
      </c>
      <c r="C20" s="24"/>
      <c r="D20" s="14" t="str">
        <f t="shared" si="1"/>
        <v>トラクター(歩行型)</v>
      </c>
      <c r="E20" s="14"/>
      <c r="F20" s="14"/>
      <c r="G20" s="14"/>
      <c r="H20" s="15">
        <f t="shared" si="2"/>
        <v>1</v>
      </c>
      <c r="I20" s="15"/>
      <c r="J20" s="13">
        <f t="shared" si="3"/>
        <v>1000000</v>
      </c>
      <c r="K20" s="13"/>
      <c r="L20" s="13"/>
      <c r="M20" s="13"/>
      <c r="N20" s="13">
        <f t="shared" si="7"/>
        <v>1000000</v>
      </c>
      <c r="O20" s="13"/>
      <c r="P20" s="13"/>
      <c r="Q20" s="13"/>
      <c r="R20" s="16" t="s">
        <v>30</v>
      </c>
      <c r="S20" s="16"/>
      <c r="T20" s="17">
        <f t="shared" si="0"/>
        <v>7</v>
      </c>
      <c r="U20" s="17"/>
      <c r="V20" s="18">
        <f>VLOOKUP(T20,算出基礎表!$A$27:$I$40,7,1)</f>
        <v>0.14299999999999999</v>
      </c>
      <c r="W20" s="19"/>
      <c r="X20" s="2">
        <f>算出基礎表!AC32</f>
        <v>12</v>
      </c>
      <c r="Y20" s="2" t="s">
        <v>62</v>
      </c>
      <c r="Z20" s="3">
        <v>12</v>
      </c>
      <c r="AA20" s="20">
        <f t="shared" si="8"/>
        <v>143000</v>
      </c>
      <c r="AB20" s="20"/>
      <c r="AC20" s="20"/>
      <c r="AD20" s="20"/>
      <c r="AE20" s="21">
        <f t="shared" si="5"/>
        <v>1</v>
      </c>
      <c r="AF20" s="17"/>
      <c r="AG20" s="22">
        <f t="shared" si="9"/>
        <v>143000</v>
      </c>
      <c r="AH20" s="22"/>
      <c r="AI20" s="22"/>
      <c r="AJ20" s="22"/>
      <c r="AK20" s="13">
        <f t="shared" si="10"/>
        <v>320750</v>
      </c>
      <c r="AL20" s="13"/>
      <c r="AM20" s="13"/>
      <c r="AN20" s="13"/>
      <c r="AO20" s="13">
        <f t="shared" si="11"/>
        <v>679250</v>
      </c>
      <c r="AP20" s="13"/>
      <c r="AQ20" s="13"/>
      <c r="AR20" s="13"/>
    </row>
    <row r="21" spans="1:44" ht="15" customHeight="1">
      <c r="A21" s="4">
        <v>6</v>
      </c>
      <c r="B21" s="23" t="s">
        <v>66</v>
      </c>
      <c r="C21" s="24"/>
      <c r="D21" s="14" t="str">
        <f t="shared" si="1"/>
        <v>トラクター(歩行型)</v>
      </c>
      <c r="E21" s="14"/>
      <c r="F21" s="14"/>
      <c r="G21" s="14"/>
      <c r="H21" s="15">
        <f t="shared" si="2"/>
        <v>1</v>
      </c>
      <c r="I21" s="15"/>
      <c r="J21" s="13">
        <f t="shared" si="3"/>
        <v>1000000</v>
      </c>
      <c r="K21" s="13"/>
      <c r="L21" s="13"/>
      <c r="M21" s="13"/>
      <c r="N21" s="13">
        <f t="shared" si="7"/>
        <v>1000000</v>
      </c>
      <c r="O21" s="13"/>
      <c r="P21" s="13"/>
      <c r="Q21" s="13"/>
      <c r="R21" s="16" t="s">
        <v>30</v>
      </c>
      <c r="S21" s="16"/>
      <c r="T21" s="17">
        <f t="shared" si="0"/>
        <v>7</v>
      </c>
      <c r="U21" s="17"/>
      <c r="V21" s="18">
        <f>VLOOKUP(T21,算出基礎表!$A$27:$I$40,7,1)</f>
        <v>0.14299999999999999</v>
      </c>
      <c r="W21" s="19"/>
      <c r="X21" s="2">
        <f>算出基礎表!AC33</f>
        <v>12</v>
      </c>
      <c r="Y21" s="2" t="s">
        <v>62</v>
      </c>
      <c r="Z21" s="3">
        <v>12</v>
      </c>
      <c r="AA21" s="20">
        <f t="shared" si="8"/>
        <v>143000</v>
      </c>
      <c r="AB21" s="20"/>
      <c r="AC21" s="20"/>
      <c r="AD21" s="20"/>
      <c r="AE21" s="21">
        <f t="shared" si="5"/>
        <v>1</v>
      </c>
      <c r="AF21" s="17"/>
      <c r="AG21" s="22">
        <f t="shared" si="9"/>
        <v>143000</v>
      </c>
      <c r="AH21" s="22"/>
      <c r="AI21" s="22"/>
      <c r="AJ21" s="22"/>
      <c r="AK21" s="13">
        <f t="shared" si="10"/>
        <v>177750</v>
      </c>
      <c r="AL21" s="13"/>
      <c r="AM21" s="13"/>
      <c r="AN21" s="13"/>
      <c r="AO21" s="13">
        <f t="shared" si="11"/>
        <v>822250</v>
      </c>
      <c r="AP21" s="13"/>
      <c r="AQ21" s="13"/>
      <c r="AR21" s="13"/>
    </row>
    <row r="22" spans="1:44" ht="15" customHeight="1">
      <c r="A22" s="4">
        <v>7</v>
      </c>
      <c r="B22" s="23" t="s">
        <v>66</v>
      </c>
      <c r="C22" s="24"/>
      <c r="D22" s="14" t="str">
        <f t="shared" si="1"/>
        <v>トラクター(歩行型)</v>
      </c>
      <c r="E22" s="14"/>
      <c r="F22" s="14"/>
      <c r="G22" s="14"/>
      <c r="H22" s="15">
        <f t="shared" si="2"/>
        <v>1</v>
      </c>
      <c r="I22" s="15"/>
      <c r="J22" s="13">
        <f t="shared" si="3"/>
        <v>1000000</v>
      </c>
      <c r="K22" s="13"/>
      <c r="L22" s="13"/>
      <c r="M22" s="13"/>
      <c r="N22" s="13">
        <f t="shared" si="7"/>
        <v>1000000</v>
      </c>
      <c r="O22" s="13"/>
      <c r="P22" s="13"/>
      <c r="Q22" s="13"/>
      <c r="R22" s="16" t="s">
        <v>30</v>
      </c>
      <c r="S22" s="16"/>
      <c r="T22" s="17">
        <f t="shared" si="0"/>
        <v>7</v>
      </c>
      <c r="U22" s="17"/>
      <c r="V22" s="18">
        <f>VLOOKUP(T22,算出基礎表!$A$27:$I$40,7,1)</f>
        <v>0.14299999999999999</v>
      </c>
      <c r="W22" s="19"/>
      <c r="X22" s="2">
        <f>算出基礎表!AC34</f>
        <v>12</v>
      </c>
      <c r="Y22" s="2" t="s">
        <v>62</v>
      </c>
      <c r="Z22" s="3">
        <v>12</v>
      </c>
      <c r="AA22" s="20">
        <f t="shared" si="8"/>
        <v>143000</v>
      </c>
      <c r="AB22" s="20"/>
      <c r="AC22" s="20"/>
      <c r="AD22" s="20"/>
      <c r="AE22" s="21">
        <f t="shared" si="5"/>
        <v>1</v>
      </c>
      <c r="AF22" s="17"/>
      <c r="AG22" s="22">
        <f t="shared" si="9"/>
        <v>143000</v>
      </c>
      <c r="AH22" s="22"/>
      <c r="AI22" s="22"/>
      <c r="AJ22" s="22"/>
      <c r="AK22" s="13">
        <f t="shared" si="10"/>
        <v>34750</v>
      </c>
      <c r="AL22" s="13"/>
      <c r="AM22" s="13"/>
      <c r="AN22" s="13"/>
      <c r="AO22" s="13">
        <f t="shared" si="11"/>
        <v>965250</v>
      </c>
      <c r="AP22" s="13"/>
      <c r="AQ22" s="13"/>
      <c r="AR22" s="13"/>
    </row>
    <row r="23" spans="1:44" ht="15" customHeight="1">
      <c r="A23" s="4">
        <v>8</v>
      </c>
      <c r="B23" s="23" t="s">
        <v>66</v>
      </c>
      <c r="C23" s="24"/>
      <c r="D23" s="14" t="str">
        <f t="shared" si="1"/>
        <v>トラクター(歩行型)</v>
      </c>
      <c r="E23" s="14"/>
      <c r="F23" s="14"/>
      <c r="G23" s="14"/>
      <c r="H23" s="15">
        <f t="shared" si="2"/>
        <v>1</v>
      </c>
      <c r="I23" s="15"/>
      <c r="J23" s="13">
        <f t="shared" si="3"/>
        <v>1000000</v>
      </c>
      <c r="K23" s="13"/>
      <c r="L23" s="13"/>
      <c r="M23" s="13"/>
      <c r="N23" s="13">
        <f t="shared" si="7"/>
        <v>1000000</v>
      </c>
      <c r="O23" s="13"/>
      <c r="P23" s="13"/>
      <c r="Q23" s="13"/>
      <c r="R23" s="16" t="s">
        <v>30</v>
      </c>
      <c r="S23" s="16"/>
      <c r="T23" s="17">
        <f t="shared" si="0"/>
        <v>7</v>
      </c>
      <c r="U23" s="17"/>
      <c r="V23" s="18">
        <f>VLOOKUP(T23,算出基礎表!$A$27:$I$40,7,1)</f>
        <v>0.14299999999999999</v>
      </c>
      <c r="W23" s="19"/>
      <c r="X23" s="2">
        <f>算出基礎表!AC35</f>
        <v>3</v>
      </c>
      <c r="Y23" s="2" t="s">
        <v>62</v>
      </c>
      <c r="Z23" s="3">
        <v>12</v>
      </c>
      <c r="AA23" s="20">
        <f t="shared" si="8"/>
        <v>34749</v>
      </c>
      <c r="AB23" s="20"/>
      <c r="AC23" s="20"/>
      <c r="AD23" s="20"/>
      <c r="AE23" s="21">
        <f t="shared" si="5"/>
        <v>1</v>
      </c>
      <c r="AF23" s="17"/>
      <c r="AG23" s="22">
        <f t="shared" si="9"/>
        <v>34749</v>
      </c>
      <c r="AH23" s="22"/>
      <c r="AI23" s="22"/>
      <c r="AJ23" s="22"/>
      <c r="AK23" s="13">
        <f t="shared" si="10"/>
        <v>1</v>
      </c>
      <c r="AL23" s="13"/>
      <c r="AM23" s="13"/>
      <c r="AN23" s="13"/>
      <c r="AO23" s="13">
        <f t="shared" si="11"/>
        <v>999999</v>
      </c>
      <c r="AP23" s="13"/>
      <c r="AQ23" s="13"/>
      <c r="AR23" s="13"/>
    </row>
    <row r="24" spans="1:44" ht="15" customHeight="1">
      <c r="A24" s="4">
        <v>9</v>
      </c>
      <c r="B24" s="23" t="s">
        <v>66</v>
      </c>
      <c r="C24" s="24"/>
      <c r="D24" s="14" t="str">
        <f t="shared" si="1"/>
        <v>トラクター(歩行型)</v>
      </c>
      <c r="E24" s="14"/>
      <c r="F24" s="14"/>
      <c r="G24" s="14"/>
      <c r="H24" s="15">
        <f t="shared" si="2"/>
        <v>1</v>
      </c>
      <c r="I24" s="15"/>
      <c r="J24" s="13">
        <f t="shared" si="3"/>
        <v>1000000</v>
      </c>
      <c r="K24" s="13"/>
      <c r="L24" s="13"/>
      <c r="M24" s="13"/>
      <c r="N24" s="13">
        <f t="shared" si="7"/>
        <v>1000000</v>
      </c>
      <c r="O24" s="13"/>
      <c r="P24" s="13"/>
      <c r="Q24" s="13"/>
      <c r="R24" s="16" t="s">
        <v>30</v>
      </c>
      <c r="S24" s="16"/>
      <c r="T24" s="17">
        <f t="shared" si="0"/>
        <v>7</v>
      </c>
      <c r="U24" s="17"/>
      <c r="V24" s="18">
        <f>VLOOKUP(T24,算出基礎表!$A$27:$I$40,7,1)</f>
        <v>0.14299999999999999</v>
      </c>
      <c r="W24" s="19"/>
      <c r="X24" s="2">
        <f>算出基礎表!AC36</f>
        <v>0</v>
      </c>
      <c r="Y24" s="2" t="s">
        <v>62</v>
      </c>
      <c r="Z24" s="3">
        <v>12</v>
      </c>
      <c r="AA24" s="20">
        <f t="shared" si="8"/>
        <v>0</v>
      </c>
      <c r="AB24" s="20"/>
      <c r="AC24" s="20"/>
      <c r="AD24" s="20"/>
      <c r="AE24" s="21">
        <f t="shared" si="5"/>
        <v>1</v>
      </c>
      <c r="AF24" s="17"/>
      <c r="AG24" s="22">
        <f t="shared" si="9"/>
        <v>0</v>
      </c>
      <c r="AH24" s="22"/>
      <c r="AI24" s="22"/>
      <c r="AJ24" s="22"/>
      <c r="AK24" s="13">
        <f t="shared" si="10"/>
        <v>1</v>
      </c>
      <c r="AL24" s="13"/>
      <c r="AM24" s="13"/>
      <c r="AN24" s="13"/>
      <c r="AO24" s="13">
        <f t="shared" si="11"/>
        <v>999999</v>
      </c>
      <c r="AP24" s="13"/>
      <c r="AQ24" s="13"/>
      <c r="AR24" s="13"/>
    </row>
    <row r="25" spans="1:44" ht="15" customHeight="1">
      <c r="A25" s="4">
        <v>10</v>
      </c>
      <c r="B25" s="23" t="s">
        <v>66</v>
      </c>
      <c r="C25" s="24"/>
      <c r="D25" s="14" t="str">
        <f t="shared" si="1"/>
        <v>トラクター(歩行型)</v>
      </c>
      <c r="E25" s="14"/>
      <c r="F25" s="14"/>
      <c r="G25" s="14"/>
      <c r="H25" s="15">
        <f t="shared" si="2"/>
        <v>1</v>
      </c>
      <c r="I25" s="15"/>
      <c r="J25" s="13">
        <f t="shared" si="3"/>
        <v>1000000</v>
      </c>
      <c r="K25" s="13"/>
      <c r="L25" s="13"/>
      <c r="M25" s="13"/>
      <c r="N25" s="13">
        <f t="shared" si="7"/>
        <v>1000000</v>
      </c>
      <c r="O25" s="13"/>
      <c r="P25" s="13"/>
      <c r="Q25" s="13"/>
      <c r="R25" s="16" t="s">
        <v>30</v>
      </c>
      <c r="S25" s="16"/>
      <c r="T25" s="17">
        <f t="shared" si="0"/>
        <v>7</v>
      </c>
      <c r="U25" s="17"/>
      <c r="V25" s="18">
        <f>VLOOKUP(T25,算出基礎表!$A$27:$I$40,7,1)</f>
        <v>0.14299999999999999</v>
      </c>
      <c r="W25" s="19"/>
      <c r="X25" s="2">
        <f>算出基礎表!AC37</f>
        <v>0</v>
      </c>
      <c r="Y25" s="2" t="s">
        <v>62</v>
      </c>
      <c r="Z25" s="3">
        <v>12</v>
      </c>
      <c r="AA25" s="20">
        <f t="shared" si="8"/>
        <v>0</v>
      </c>
      <c r="AB25" s="20"/>
      <c r="AC25" s="20"/>
      <c r="AD25" s="20"/>
      <c r="AE25" s="21">
        <f t="shared" si="5"/>
        <v>1</v>
      </c>
      <c r="AF25" s="17"/>
      <c r="AG25" s="22">
        <f t="shared" si="9"/>
        <v>0</v>
      </c>
      <c r="AH25" s="22"/>
      <c r="AI25" s="22"/>
      <c r="AJ25" s="22"/>
      <c r="AK25" s="13">
        <f t="shared" si="10"/>
        <v>1</v>
      </c>
      <c r="AL25" s="13"/>
      <c r="AM25" s="13"/>
      <c r="AN25" s="13"/>
      <c r="AO25" s="13">
        <f t="shared" si="11"/>
        <v>999999</v>
      </c>
      <c r="AP25" s="13"/>
      <c r="AQ25" s="13"/>
      <c r="AR25" s="13"/>
    </row>
    <row r="26" spans="1:44" ht="15" customHeight="1">
      <c r="A26" s="4">
        <v>11</v>
      </c>
      <c r="B26" s="23" t="s">
        <v>66</v>
      </c>
      <c r="C26" s="24"/>
      <c r="D26" s="14" t="str">
        <f t="shared" si="1"/>
        <v>トラクター(歩行型)</v>
      </c>
      <c r="E26" s="14"/>
      <c r="F26" s="14"/>
      <c r="G26" s="14"/>
      <c r="H26" s="15">
        <f t="shared" si="2"/>
        <v>1</v>
      </c>
      <c r="I26" s="15"/>
      <c r="J26" s="13">
        <f t="shared" si="3"/>
        <v>1000000</v>
      </c>
      <c r="K26" s="13"/>
      <c r="L26" s="13"/>
      <c r="M26" s="13"/>
      <c r="N26" s="13">
        <f t="shared" si="7"/>
        <v>1000000</v>
      </c>
      <c r="O26" s="13"/>
      <c r="P26" s="13"/>
      <c r="Q26" s="13"/>
      <c r="R26" s="16" t="s">
        <v>30</v>
      </c>
      <c r="S26" s="16"/>
      <c r="T26" s="17">
        <f t="shared" si="0"/>
        <v>7</v>
      </c>
      <c r="U26" s="17"/>
      <c r="V26" s="18">
        <f>VLOOKUP(T26,算出基礎表!$A$27:$I$40,7,1)</f>
        <v>0.14299999999999999</v>
      </c>
      <c r="W26" s="19"/>
      <c r="X26" s="2">
        <f>算出基礎表!AC38</f>
        <v>0</v>
      </c>
      <c r="Y26" s="2" t="s">
        <v>62</v>
      </c>
      <c r="Z26" s="3">
        <v>12</v>
      </c>
      <c r="AA26" s="20">
        <f t="shared" si="8"/>
        <v>0</v>
      </c>
      <c r="AB26" s="20"/>
      <c r="AC26" s="20"/>
      <c r="AD26" s="20"/>
      <c r="AE26" s="21">
        <f t="shared" si="5"/>
        <v>1</v>
      </c>
      <c r="AF26" s="17"/>
      <c r="AG26" s="22">
        <f t="shared" si="9"/>
        <v>0</v>
      </c>
      <c r="AH26" s="22"/>
      <c r="AI26" s="22"/>
      <c r="AJ26" s="22"/>
      <c r="AK26" s="13">
        <f t="shared" si="10"/>
        <v>1</v>
      </c>
      <c r="AL26" s="13"/>
      <c r="AM26" s="13"/>
      <c r="AN26" s="13"/>
      <c r="AO26" s="13">
        <f t="shared" si="11"/>
        <v>999999</v>
      </c>
      <c r="AP26" s="13"/>
      <c r="AQ26" s="13"/>
      <c r="AR26" s="13"/>
    </row>
    <row r="27" spans="1:44" ht="15" customHeight="1">
      <c r="A27" s="4">
        <v>12</v>
      </c>
      <c r="B27" s="23" t="s">
        <v>66</v>
      </c>
      <c r="C27" s="24"/>
      <c r="D27" s="14" t="str">
        <f t="shared" si="1"/>
        <v>トラクター(歩行型)</v>
      </c>
      <c r="E27" s="14"/>
      <c r="F27" s="14"/>
      <c r="G27" s="14"/>
      <c r="H27" s="15">
        <f t="shared" si="2"/>
        <v>1</v>
      </c>
      <c r="I27" s="15"/>
      <c r="J27" s="13">
        <f t="shared" si="3"/>
        <v>1000000</v>
      </c>
      <c r="K27" s="13"/>
      <c r="L27" s="13"/>
      <c r="M27" s="13"/>
      <c r="N27" s="13">
        <f t="shared" si="7"/>
        <v>1000000</v>
      </c>
      <c r="O27" s="13"/>
      <c r="P27" s="13"/>
      <c r="Q27" s="13"/>
      <c r="R27" s="16" t="s">
        <v>30</v>
      </c>
      <c r="S27" s="16"/>
      <c r="T27" s="17">
        <f t="shared" si="0"/>
        <v>7</v>
      </c>
      <c r="U27" s="17"/>
      <c r="V27" s="18">
        <f>VLOOKUP(T27,算出基礎表!$A$27:$I$40,7,1)</f>
        <v>0.14299999999999999</v>
      </c>
      <c r="W27" s="19"/>
      <c r="X27" s="2">
        <f>算出基礎表!AC39</f>
        <v>0</v>
      </c>
      <c r="Y27" s="2" t="s">
        <v>62</v>
      </c>
      <c r="Z27" s="3">
        <v>12</v>
      </c>
      <c r="AA27" s="20">
        <f t="shared" si="8"/>
        <v>0</v>
      </c>
      <c r="AB27" s="20"/>
      <c r="AC27" s="20"/>
      <c r="AD27" s="20"/>
      <c r="AE27" s="21">
        <f t="shared" si="5"/>
        <v>1</v>
      </c>
      <c r="AF27" s="17"/>
      <c r="AG27" s="22">
        <f t="shared" si="9"/>
        <v>0</v>
      </c>
      <c r="AH27" s="22"/>
      <c r="AI27" s="22"/>
      <c r="AJ27" s="22"/>
      <c r="AK27" s="13">
        <f t="shared" si="10"/>
        <v>1</v>
      </c>
      <c r="AL27" s="13"/>
      <c r="AM27" s="13"/>
      <c r="AN27" s="13"/>
      <c r="AO27" s="13">
        <f t="shared" si="11"/>
        <v>999999</v>
      </c>
      <c r="AP27" s="13"/>
      <c r="AQ27" s="13"/>
      <c r="AR27" s="13"/>
    </row>
    <row r="28" spans="1:44" ht="15" customHeight="1">
      <c r="A28" s="4">
        <v>13</v>
      </c>
      <c r="B28" s="23" t="s">
        <v>66</v>
      </c>
      <c r="C28" s="24"/>
      <c r="D28" s="14" t="str">
        <f t="shared" si="1"/>
        <v>トラクター(歩行型)</v>
      </c>
      <c r="E28" s="14"/>
      <c r="F28" s="14"/>
      <c r="G28" s="14"/>
      <c r="H28" s="15">
        <f t="shared" si="2"/>
        <v>1</v>
      </c>
      <c r="I28" s="15"/>
      <c r="J28" s="13">
        <f t="shared" si="3"/>
        <v>1000000</v>
      </c>
      <c r="K28" s="13"/>
      <c r="L28" s="13"/>
      <c r="M28" s="13"/>
      <c r="N28" s="13">
        <f t="shared" si="7"/>
        <v>1000000</v>
      </c>
      <c r="O28" s="13"/>
      <c r="P28" s="13"/>
      <c r="Q28" s="13"/>
      <c r="R28" s="16" t="s">
        <v>30</v>
      </c>
      <c r="S28" s="16"/>
      <c r="T28" s="17">
        <f t="shared" si="0"/>
        <v>7</v>
      </c>
      <c r="U28" s="17"/>
      <c r="V28" s="18">
        <f>VLOOKUP(T28,算出基礎表!$A$27:$I$40,7,1)</f>
        <v>0.14299999999999999</v>
      </c>
      <c r="W28" s="19"/>
      <c r="X28" s="2">
        <f>算出基礎表!AC40</f>
        <v>0</v>
      </c>
      <c r="Y28" s="2" t="s">
        <v>62</v>
      </c>
      <c r="Z28" s="3">
        <v>12</v>
      </c>
      <c r="AA28" s="20">
        <f t="shared" si="8"/>
        <v>0</v>
      </c>
      <c r="AB28" s="20"/>
      <c r="AC28" s="20"/>
      <c r="AD28" s="20"/>
      <c r="AE28" s="21">
        <f t="shared" si="5"/>
        <v>1</v>
      </c>
      <c r="AF28" s="17"/>
      <c r="AG28" s="22">
        <f t="shared" si="9"/>
        <v>0</v>
      </c>
      <c r="AH28" s="22"/>
      <c r="AI28" s="22"/>
      <c r="AJ28" s="22"/>
      <c r="AK28" s="13">
        <f t="shared" si="10"/>
        <v>1</v>
      </c>
      <c r="AL28" s="13"/>
      <c r="AM28" s="13"/>
      <c r="AN28" s="13"/>
      <c r="AO28" s="13">
        <f t="shared" si="11"/>
        <v>999999</v>
      </c>
      <c r="AP28" s="13"/>
      <c r="AQ28" s="13"/>
      <c r="AR28" s="13"/>
    </row>
    <row r="29" spans="1:44" ht="15" customHeight="1">
      <c r="A29" s="4">
        <v>14</v>
      </c>
      <c r="B29" s="23" t="s">
        <v>66</v>
      </c>
      <c r="C29" s="24"/>
      <c r="D29" s="14" t="str">
        <f t="shared" si="1"/>
        <v>トラクター(歩行型)</v>
      </c>
      <c r="E29" s="14"/>
      <c r="F29" s="14"/>
      <c r="G29" s="14"/>
      <c r="H29" s="15">
        <f t="shared" si="2"/>
        <v>1</v>
      </c>
      <c r="I29" s="15"/>
      <c r="J29" s="13">
        <f t="shared" si="3"/>
        <v>1000000</v>
      </c>
      <c r="K29" s="13"/>
      <c r="L29" s="13"/>
      <c r="M29" s="13"/>
      <c r="N29" s="13">
        <f t="shared" si="7"/>
        <v>1000000</v>
      </c>
      <c r="O29" s="13"/>
      <c r="P29" s="13"/>
      <c r="Q29" s="13"/>
      <c r="R29" s="16" t="s">
        <v>30</v>
      </c>
      <c r="S29" s="16"/>
      <c r="T29" s="17">
        <f t="shared" si="0"/>
        <v>7</v>
      </c>
      <c r="U29" s="17"/>
      <c r="V29" s="18">
        <f>VLOOKUP(T29,算出基礎表!$A$27:$I$40,7,1)</f>
        <v>0.14299999999999999</v>
      </c>
      <c r="W29" s="19"/>
      <c r="X29" s="2">
        <f>算出基礎表!AC41</f>
        <v>0</v>
      </c>
      <c r="Y29" s="2" t="s">
        <v>62</v>
      </c>
      <c r="Z29" s="3">
        <v>12</v>
      </c>
      <c r="AA29" s="20">
        <f t="shared" si="8"/>
        <v>0</v>
      </c>
      <c r="AB29" s="20"/>
      <c r="AC29" s="20"/>
      <c r="AD29" s="20"/>
      <c r="AE29" s="21">
        <f t="shared" si="5"/>
        <v>1</v>
      </c>
      <c r="AF29" s="17"/>
      <c r="AG29" s="22">
        <f t="shared" si="9"/>
        <v>0</v>
      </c>
      <c r="AH29" s="22"/>
      <c r="AI29" s="22"/>
      <c r="AJ29" s="22"/>
      <c r="AK29" s="13">
        <f t="shared" si="10"/>
        <v>1</v>
      </c>
      <c r="AL29" s="13"/>
      <c r="AM29" s="13"/>
      <c r="AN29" s="13"/>
      <c r="AO29" s="13">
        <f t="shared" si="11"/>
        <v>999999</v>
      </c>
      <c r="AP29" s="13"/>
      <c r="AQ29" s="13"/>
      <c r="AR29" s="13"/>
    </row>
    <row r="30" spans="1:44" ht="15" customHeight="1">
      <c r="A30" s="4">
        <v>15</v>
      </c>
      <c r="B30" s="23" t="s">
        <v>66</v>
      </c>
      <c r="C30" s="24"/>
      <c r="D30" s="14" t="str">
        <f t="shared" si="1"/>
        <v>トラクター(歩行型)</v>
      </c>
      <c r="E30" s="14"/>
      <c r="F30" s="14"/>
      <c r="G30" s="14"/>
      <c r="H30" s="15">
        <f t="shared" si="2"/>
        <v>1</v>
      </c>
      <c r="I30" s="15"/>
      <c r="J30" s="13">
        <f t="shared" si="3"/>
        <v>1000000</v>
      </c>
      <c r="K30" s="13"/>
      <c r="L30" s="13"/>
      <c r="M30" s="13"/>
      <c r="N30" s="13">
        <f t="shared" si="7"/>
        <v>1000000</v>
      </c>
      <c r="O30" s="13"/>
      <c r="P30" s="13"/>
      <c r="Q30" s="13"/>
      <c r="R30" s="16" t="s">
        <v>30</v>
      </c>
      <c r="S30" s="16"/>
      <c r="T30" s="17">
        <f t="shared" si="0"/>
        <v>7</v>
      </c>
      <c r="U30" s="17"/>
      <c r="V30" s="18">
        <f>VLOOKUP(T30,算出基礎表!$A$27:$I$40,7,1)</f>
        <v>0.14299999999999999</v>
      </c>
      <c r="W30" s="19"/>
      <c r="X30" s="2">
        <f>算出基礎表!AC42</f>
        <v>0</v>
      </c>
      <c r="Y30" s="2" t="s">
        <v>62</v>
      </c>
      <c r="Z30" s="3">
        <v>12</v>
      </c>
      <c r="AA30" s="20">
        <f t="shared" si="8"/>
        <v>0</v>
      </c>
      <c r="AB30" s="20"/>
      <c r="AC30" s="20"/>
      <c r="AD30" s="20"/>
      <c r="AE30" s="21">
        <f t="shared" si="5"/>
        <v>1</v>
      </c>
      <c r="AF30" s="17"/>
      <c r="AG30" s="22">
        <f t="shared" si="9"/>
        <v>0</v>
      </c>
      <c r="AH30" s="22"/>
      <c r="AI30" s="22"/>
      <c r="AJ30" s="22"/>
      <c r="AK30" s="13">
        <f t="shared" si="10"/>
        <v>1</v>
      </c>
      <c r="AL30" s="13"/>
      <c r="AM30" s="13"/>
      <c r="AN30" s="13"/>
      <c r="AO30" s="13">
        <f t="shared" si="11"/>
        <v>999999</v>
      </c>
      <c r="AP30" s="13"/>
      <c r="AQ30" s="13"/>
      <c r="AR30" s="13"/>
    </row>
    <row r="31" spans="1:44" ht="15" customHeight="1">
      <c r="A31" s="4">
        <v>16</v>
      </c>
      <c r="B31" s="23" t="s">
        <v>66</v>
      </c>
      <c r="C31" s="24"/>
      <c r="D31" s="14" t="str">
        <f t="shared" si="1"/>
        <v>トラクター(歩行型)</v>
      </c>
      <c r="E31" s="14"/>
      <c r="F31" s="14"/>
      <c r="G31" s="14"/>
      <c r="H31" s="15">
        <f t="shared" si="2"/>
        <v>1</v>
      </c>
      <c r="I31" s="15"/>
      <c r="J31" s="13">
        <f t="shared" si="3"/>
        <v>1000000</v>
      </c>
      <c r="K31" s="13"/>
      <c r="L31" s="13"/>
      <c r="M31" s="13"/>
      <c r="N31" s="13">
        <f t="shared" si="7"/>
        <v>1000000</v>
      </c>
      <c r="O31" s="13"/>
      <c r="P31" s="13"/>
      <c r="Q31" s="13"/>
      <c r="R31" s="16" t="s">
        <v>30</v>
      </c>
      <c r="S31" s="16"/>
      <c r="T31" s="17">
        <f t="shared" si="0"/>
        <v>7</v>
      </c>
      <c r="U31" s="17"/>
      <c r="V31" s="18">
        <f>VLOOKUP(T31,算出基礎表!$A$27:$I$40,7,1)</f>
        <v>0.14299999999999999</v>
      </c>
      <c r="W31" s="19"/>
      <c r="X31" s="2">
        <f>算出基礎表!AC43</f>
        <v>0</v>
      </c>
      <c r="Y31" s="2" t="s">
        <v>62</v>
      </c>
      <c r="Z31" s="3">
        <v>12</v>
      </c>
      <c r="AA31" s="20">
        <f t="shared" si="8"/>
        <v>0</v>
      </c>
      <c r="AB31" s="20"/>
      <c r="AC31" s="20"/>
      <c r="AD31" s="20"/>
      <c r="AE31" s="21">
        <f t="shared" si="5"/>
        <v>1</v>
      </c>
      <c r="AF31" s="17"/>
      <c r="AG31" s="22">
        <f t="shared" si="9"/>
        <v>0</v>
      </c>
      <c r="AH31" s="22"/>
      <c r="AI31" s="22"/>
      <c r="AJ31" s="22"/>
      <c r="AK31" s="13">
        <f t="shared" si="10"/>
        <v>1</v>
      </c>
      <c r="AL31" s="13"/>
      <c r="AM31" s="13"/>
      <c r="AN31" s="13"/>
      <c r="AO31" s="13">
        <f t="shared" si="11"/>
        <v>999999</v>
      </c>
      <c r="AP31" s="13"/>
      <c r="AQ31" s="13"/>
      <c r="AR31" s="13"/>
    </row>
    <row r="32" spans="1:44" ht="15" customHeight="1">
      <c r="A32" s="11" t="s">
        <v>90</v>
      </c>
      <c r="B32" s="1" t="s">
        <v>91</v>
      </c>
    </row>
    <row r="33" spans="2:2" ht="15" customHeight="1">
      <c r="B33" s="1" t="s">
        <v>93</v>
      </c>
    </row>
    <row r="34" spans="2:2" ht="15" customHeight="1">
      <c r="B34" s="1" t="s">
        <v>92</v>
      </c>
    </row>
  </sheetData>
  <mergeCells count="237">
    <mergeCell ref="A1:N2"/>
    <mergeCell ref="B29:C29"/>
    <mergeCell ref="B30:C30"/>
    <mergeCell ref="B31:C31"/>
    <mergeCell ref="A13:C15"/>
    <mergeCell ref="AO13:AR15"/>
    <mergeCell ref="AO16:AR16"/>
    <mergeCell ref="AO17:AR17"/>
    <mergeCell ref="AO18:AR18"/>
    <mergeCell ref="AO19:AR19"/>
    <mergeCell ref="AO20:AR20"/>
    <mergeCell ref="AO21:AR21"/>
    <mergeCell ref="AO22:AR22"/>
    <mergeCell ref="AO23:AR23"/>
    <mergeCell ref="AO24:AR24"/>
    <mergeCell ref="AO25:AR25"/>
    <mergeCell ref="AO26:AR26"/>
    <mergeCell ref="AO27:AR27"/>
    <mergeCell ref="AO28:AR28"/>
    <mergeCell ref="AO29:AR29"/>
    <mergeCell ref="AO30:AR30"/>
    <mergeCell ref="AO31:AR31"/>
    <mergeCell ref="AA16:AD16"/>
    <mergeCell ref="T13:U15"/>
    <mergeCell ref="R16:S16"/>
    <mergeCell ref="T16:U16"/>
    <mergeCell ref="V13:W15"/>
    <mergeCell ref="V16:W16"/>
    <mergeCell ref="B16:C16"/>
    <mergeCell ref="B17:C17"/>
    <mergeCell ref="B18:C18"/>
    <mergeCell ref="N13:Q15"/>
    <mergeCell ref="N16:Q16"/>
    <mergeCell ref="R13:S15"/>
    <mergeCell ref="D13:G15"/>
    <mergeCell ref="D16:G16"/>
    <mergeCell ref="H13:I15"/>
    <mergeCell ref="H16:I16"/>
    <mergeCell ref="J16:M16"/>
    <mergeCell ref="B19:C19"/>
    <mergeCell ref="B20:C20"/>
    <mergeCell ref="B21:C21"/>
    <mergeCell ref="B22:C22"/>
    <mergeCell ref="B23:C23"/>
    <mergeCell ref="B24:C24"/>
    <mergeCell ref="B25:C25"/>
    <mergeCell ref="B26:C26"/>
    <mergeCell ref="B27:C27"/>
    <mergeCell ref="B28:C28"/>
    <mergeCell ref="AE13:AF15"/>
    <mergeCell ref="AE16:AF16"/>
    <mergeCell ref="AG13:AJ15"/>
    <mergeCell ref="AG16:AJ16"/>
    <mergeCell ref="AK13:AN15"/>
    <mergeCell ref="AK16:AN16"/>
    <mergeCell ref="F11:K11"/>
    <mergeCell ref="F5:K5"/>
    <mergeCell ref="F6:K6"/>
    <mergeCell ref="F7:K7"/>
    <mergeCell ref="F8:K8"/>
    <mergeCell ref="F9:K9"/>
    <mergeCell ref="F10:K10"/>
    <mergeCell ref="A5:E5"/>
    <mergeCell ref="A6:E6"/>
    <mergeCell ref="A11:E11"/>
    <mergeCell ref="A7:E7"/>
    <mergeCell ref="A8:E8"/>
    <mergeCell ref="A9:E9"/>
    <mergeCell ref="A10:E10"/>
    <mergeCell ref="J13:M15"/>
    <mergeCell ref="X13:Z15"/>
    <mergeCell ref="AA13:AD15"/>
    <mergeCell ref="AK17:AN17"/>
    <mergeCell ref="T17:U17"/>
    <mergeCell ref="V17:W17"/>
    <mergeCell ref="AA17:AD17"/>
    <mergeCell ref="AE17:AF17"/>
    <mergeCell ref="AG17:AJ17"/>
    <mergeCell ref="D17:G17"/>
    <mergeCell ref="H17:I17"/>
    <mergeCell ref="J17:M17"/>
    <mergeCell ref="N17:Q17"/>
    <mergeCell ref="R17:S17"/>
    <mergeCell ref="AK18:AN18"/>
    <mergeCell ref="D19:G19"/>
    <mergeCell ref="H19:I19"/>
    <mergeCell ref="J19:M19"/>
    <mergeCell ref="N19:Q19"/>
    <mergeCell ref="R19:S19"/>
    <mergeCell ref="T19:U19"/>
    <mergeCell ref="V19:W19"/>
    <mergeCell ref="AA19:AD19"/>
    <mergeCell ref="AE19:AF19"/>
    <mergeCell ref="AG19:AJ19"/>
    <mergeCell ref="AK19:AN19"/>
    <mergeCell ref="T18:U18"/>
    <mergeCell ref="V18:W18"/>
    <mergeCell ref="AA18:AD18"/>
    <mergeCell ref="AE18:AF18"/>
    <mergeCell ref="AG18:AJ18"/>
    <mergeCell ref="D18:G18"/>
    <mergeCell ref="H18:I18"/>
    <mergeCell ref="J18:M18"/>
    <mergeCell ref="N18:Q18"/>
    <mergeCell ref="R18:S18"/>
    <mergeCell ref="AK20:AN20"/>
    <mergeCell ref="D21:G21"/>
    <mergeCell ref="H21:I21"/>
    <mergeCell ref="J21:M21"/>
    <mergeCell ref="N21:Q21"/>
    <mergeCell ref="R21:S21"/>
    <mergeCell ref="T21:U21"/>
    <mergeCell ref="V21:W21"/>
    <mergeCell ref="AA21:AD21"/>
    <mergeCell ref="AE21:AF21"/>
    <mergeCell ref="AG21:AJ21"/>
    <mergeCell ref="AK21:AN21"/>
    <mergeCell ref="T20:U20"/>
    <mergeCell ref="V20:W20"/>
    <mergeCell ref="AA20:AD20"/>
    <mergeCell ref="AE20:AF20"/>
    <mergeCell ref="AG20:AJ20"/>
    <mergeCell ref="D20:G20"/>
    <mergeCell ref="H20:I20"/>
    <mergeCell ref="J20:M20"/>
    <mergeCell ref="N20:Q20"/>
    <mergeCell ref="R20:S20"/>
    <mergeCell ref="AK22:AN22"/>
    <mergeCell ref="D23:G23"/>
    <mergeCell ref="H23:I23"/>
    <mergeCell ref="J23:M23"/>
    <mergeCell ref="N23:Q23"/>
    <mergeCell ref="R23:S23"/>
    <mergeCell ref="T23:U23"/>
    <mergeCell ref="V23:W23"/>
    <mergeCell ref="AA23:AD23"/>
    <mergeCell ref="AE23:AF23"/>
    <mergeCell ref="AG23:AJ23"/>
    <mergeCell ref="AK23:AN23"/>
    <mergeCell ref="T22:U22"/>
    <mergeCell ref="V22:W22"/>
    <mergeCell ref="AA22:AD22"/>
    <mergeCell ref="AE22:AF22"/>
    <mergeCell ref="AG22:AJ22"/>
    <mergeCell ref="D22:G22"/>
    <mergeCell ref="H22:I22"/>
    <mergeCell ref="J22:M22"/>
    <mergeCell ref="N22:Q22"/>
    <mergeCell ref="R22:S22"/>
    <mergeCell ref="AK24:AN24"/>
    <mergeCell ref="D25:G25"/>
    <mergeCell ref="H25:I25"/>
    <mergeCell ref="J25:M25"/>
    <mergeCell ref="N25:Q25"/>
    <mergeCell ref="R25:S25"/>
    <mergeCell ref="T25:U25"/>
    <mergeCell ref="V25:W25"/>
    <mergeCell ref="AA25:AD25"/>
    <mergeCell ref="AE25:AF25"/>
    <mergeCell ref="AG25:AJ25"/>
    <mergeCell ref="AK25:AN25"/>
    <mergeCell ref="T24:U24"/>
    <mergeCell ref="V24:W24"/>
    <mergeCell ref="AA24:AD24"/>
    <mergeCell ref="AE24:AF24"/>
    <mergeCell ref="AG24:AJ24"/>
    <mergeCell ref="D24:G24"/>
    <mergeCell ref="H24:I24"/>
    <mergeCell ref="J24:M24"/>
    <mergeCell ref="N24:Q24"/>
    <mergeCell ref="R24:S24"/>
    <mergeCell ref="AK26:AN26"/>
    <mergeCell ref="D27:G27"/>
    <mergeCell ref="H27:I27"/>
    <mergeCell ref="J27:M27"/>
    <mergeCell ref="N27:Q27"/>
    <mergeCell ref="R27:S27"/>
    <mergeCell ref="T27:U27"/>
    <mergeCell ref="V27:W27"/>
    <mergeCell ref="AA27:AD27"/>
    <mergeCell ref="AE27:AF27"/>
    <mergeCell ref="AG27:AJ27"/>
    <mergeCell ref="AK27:AN27"/>
    <mergeCell ref="T26:U26"/>
    <mergeCell ref="V26:W26"/>
    <mergeCell ref="AA26:AD26"/>
    <mergeCell ref="AE26:AF26"/>
    <mergeCell ref="AG26:AJ26"/>
    <mergeCell ref="D26:G26"/>
    <mergeCell ref="H26:I26"/>
    <mergeCell ref="J26:M26"/>
    <mergeCell ref="N26:Q26"/>
    <mergeCell ref="R26:S26"/>
    <mergeCell ref="AK28:AN28"/>
    <mergeCell ref="D29:G29"/>
    <mergeCell ref="H29:I29"/>
    <mergeCell ref="J29:M29"/>
    <mergeCell ref="N29:Q29"/>
    <mergeCell ref="R29:S29"/>
    <mergeCell ref="T29:U29"/>
    <mergeCell ref="V29:W29"/>
    <mergeCell ref="AA29:AD29"/>
    <mergeCell ref="AE29:AF29"/>
    <mergeCell ref="AG29:AJ29"/>
    <mergeCell ref="AK29:AN29"/>
    <mergeCell ref="T28:U28"/>
    <mergeCell ref="V28:W28"/>
    <mergeCell ref="AA28:AD28"/>
    <mergeCell ref="AE28:AF28"/>
    <mergeCell ref="AG28:AJ28"/>
    <mergeCell ref="D28:G28"/>
    <mergeCell ref="H28:I28"/>
    <mergeCell ref="J28:M28"/>
    <mergeCell ref="N28:Q28"/>
    <mergeCell ref="R28:S28"/>
    <mergeCell ref="AK30:AN30"/>
    <mergeCell ref="D31:G31"/>
    <mergeCell ref="H31:I31"/>
    <mergeCell ref="J31:M31"/>
    <mergeCell ref="N31:Q31"/>
    <mergeCell ref="R31:S31"/>
    <mergeCell ref="T31:U31"/>
    <mergeCell ref="V31:W31"/>
    <mergeCell ref="AA31:AD31"/>
    <mergeCell ref="AE31:AF31"/>
    <mergeCell ref="AG31:AJ31"/>
    <mergeCell ref="AK31:AN31"/>
    <mergeCell ref="T30:U30"/>
    <mergeCell ref="V30:W30"/>
    <mergeCell ref="AA30:AD30"/>
    <mergeCell ref="AE30:AF30"/>
    <mergeCell ref="AG30:AJ30"/>
    <mergeCell ref="D30:G30"/>
    <mergeCell ref="H30:I30"/>
    <mergeCell ref="J30:M30"/>
    <mergeCell ref="N30:Q30"/>
    <mergeCell ref="R30:S30"/>
  </mergeCells>
  <phoneticPr fontId="2"/>
  <pageMargins left="0.78" right="0.70866141732283472" top="0.74803149606299213" bottom="0.39" header="0.31496062992125984" footer="0.31496062992125984"/>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showInputMessage="1">
          <x14:formula1>
            <xm:f>算出基礎表!$G$3:$G$23</xm:f>
          </x14:formula1>
          <xm:sqref>F5:K5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43"/>
  <sheetViews>
    <sheetView workbookViewId="0">
      <selection activeCell="F5" sqref="F5:K5"/>
    </sheetView>
  </sheetViews>
  <sheetFormatPr defaultColWidth="3" defaultRowHeight="13.5" customHeight="1"/>
  <cols>
    <col min="1" max="16384" width="3" style="1"/>
  </cols>
  <sheetData>
    <row r="1" spans="1:44" ht="13.5" customHeight="1">
      <c r="A1" s="34" t="s">
        <v>130</v>
      </c>
      <c r="B1" s="34"/>
      <c r="C1" s="34"/>
      <c r="D1" s="34"/>
      <c r="E1" s="34"/>
      <c r="F1" s="34"/>
      <c r="G1" s="34"/>
      <c r="H1" s="34"/>
      <c r="I1" s="34"/>
      <c r="J1" s="34"/>
      <c r="K1" s="34"/>
      <c r="L1" s="34"/>
      <c r="M1" s="34"/>
      <c r="N1" s="34"/>
    </row>
    <row r="2" spans="1:44" ht="13.5" customHeight="1">
      <c r="A2" s="34"/>
      <c r="B2" s="34"/>
      <c r="C2" s="34"/>
      <c r="D2" s="34"/>
      <c r="E2" s="34"/>
      <c r="F2" s="34"/>
      <c r="G2" s="34"/>
      <c r="H2" s="34"/>
      <c r="I2" s="34"/>
      <c r="J2" s="34"/>
      <c r="K2" s="34"/>
      <c r="L2" s="34"/>
      <c r="M2" s="34"/>
      <c r="N2" s="34"/>
      <c r="O2" s="1" t="s">
        <v>131</v>
      </c>
    </row>
    <row r="4" spans="1:44" ht="13.5" customHeight="1">
      <c r="A4" s="1" t="s">
        <v>73</v>
      </c>
    </row>
    <row r="5" spans="1:44" ht="13.5" customHeight="1">
      <c r="A5" s="31" t="s">
        <v>25</v>
      </c>
      <c r="B5" s="31"/>
      <c r="C5" s="31"/>
      <c r="D5" s="31"/>
      <c r="E5" s="31"/>
      <c r="F5" s="28" t="s">
        <v>104</v>
      </c>
      <c r="G5" s="28"/>
      <c r="H5" s="28"/>
      <c r="I5" s="28"/>
      <c r="J5" s="28"/>
      <c r="K5" s="28"/>
    </row>
    <row r="6" spans="1:44" ht="13.5" customHeight="1">
      <c r="A6" s="32" t="s">
        <v>2</v>
      </c>
      <c r="B6" s="32"/>
      <c r="C6" s="32"/>
      <c r="D6" s="32"/>
      <c r="E6" s="32"/>
      <c r="F6" s="29">
        <v>1</v>
      </c>
      <c r="G6" s="29"/>
      <c r="H6" s="29"/>
      <c r="I6" s="29"/>
      <c r="J6" s="29"/>
      <c r="K6" s="29"/>
    </row>
    <row r="7" spans="1:44" ht="13.5" customHeight="1">
      <c r="A7" s="32" t="s">
        <v>3</v>
      </c>
      <c r="B7" s="32"/>
      <c r="C7" s="32"/>
      <c r="D7" s="32"/>
      <c r="E7" s="32"/>
      <c r="F7" s="30">
        <v>1000000</v>
      </c>
      <c r="G7" s="30"/>
      <c r="H7" s="30"/>
      <c r="I7" s="30"/>
      <c r="J7" s="30"/>
      <c r="K7" s="30"/>
    </row>
    <row r="8" spans="1:44" ht="13.5" customHeight="1">
      <c r="A8" s="32" t="s">
        <v>4</v>
      </c>
      <c r="B8" s="32"/>
      <c r="C8" s="32"/>
      <c r="D8" s="32"/>
      <c r="E8" s="32"/>
      <c r="F8" s="29">
        <f>IF(F5="","",VLOOKUP(F5,算出基礎表!G3:AF23,24,FALSE))</f>
        <v>7</v>
      </c>
      <c r="G8" s="29"/>
      <c r="H8" s="29"/>
      <c r="I8" s="29"/>
      <c r="J8" s="29"/>
      <c r="K8" s="29"/>
    </row>
    <row r="9" spans="1:44" ht="13.5" customHeight="1">
      <c r="A9" s="32" t="s">
        <v>124</v>
      </c>
      <c r="B9" s="32"/>
      <c r="C9" s="32"/>
      <c r="D9" s="32"/>
      <c r="E9" s="32"/>
      <c r="F9" s="29" t="s">
        <v>126</v>
      </c>
      <c r="G9" s="29"/>
      <c r="H9" s="29"/>
      <c r="I9" s="29"/>
      <c r="J9" s="29"/>
      <c r="K9" s="29"/>
    </row>
    <row r="10" spans="1:44" ht="13.5" customHeight="1">
      <c r="A10" s="32" t="s">
        <v>125</v>
      </c>
      <c r="B10" s="32"/>
      <c r="C10" s="32"/>
      <c r="D10" s="32"/>
      <c r="E10" s="32"/>
      <c r="F10" s="29">
        <v>1</v>
      </c>
      <c r="G10" s="29"/>
      <c r="H10" s="29"/>
      <c r="I10" s="29"/>
      <c r="J10" s="29"/>
      <c r="K10" s="29"/>
    </row>
    <row r="11" spans="1:44" ht="13.5" customHeight="1">
      <c r="A11" s="32" t="s">
        <v>5</v>
      </c>
      <c r="B11" s="32"/>
      <c r="C11" s="32"/>
      <c r="D11" s="32"/>
      <c r="E11" s="32"/>
      <c r="F11" s="27">
        <v>1</v>
      </c>
      <c r="G11" s="27"/>
      <c r="H11" s="27"/>
      <c r="I11" s="27"/>
      <c r="J11" s="27"/>
      <c r="K11" s="27"/>
    </row>
    <row r="12" spans="1:44" ht="13.5" customHeight="1">
      <c r="A12" s="1" t="s">
        <v>72</v>
      </c>
    </row>
    <row r="13" spans="1:44" ht="13.5" customHeight="1">
      <c r="A13" s="17"/>
      <c r="B13" s="17"/>
      <c r="C13" s="17"/>
      <c r="D13" s="25" t="s">
        <v>56</v>
      </c>
      <c r="E13" s="25"/>
      <c r="F13" s="25"/>
      <c r="G13" s="25"/>
      <c r="H13" s="25" t="s">
        <v>57</v>
      </c>
      <c r="I13" s="25"/>
      <c r="J13" s="25" t="s">
        <v>0</v>
      </c>
      <c r="K13" s="25"/>
      <c r="L13" s="25"/>
      <c r="M13" s="25"/>
      <c r="N13" s="25" t="s">
        <v>58</v>
      </c>
      <c r="O13" s="25"/>
      <c r="P13" s="25"/>
      <c r="Q13" s="25"/>
      <c r="R13" s="25" t="s">
        <v>59</v>
      </c>
      <c r="S13" s="17"/>
      <c r="T13" s="25" t="s">
        <v>60</v>
      </c>
      <c r="U13" s="17"/>
      <c r="V13" s="16" t="s">
        <v>55</v>
      </c>
      <c r="W13" s="16"/>
      <c r="X13" s="33" t="s">
        <v>87</v>
      </c>
      <c r="Y13" s="33"/>
      <c r="Z13" s="33"/>
      <c r="AA13" s="25" t="s">
        <v>88</v>
      </c>
      <c r="AB13" s="25"/>
      <c r="AC13" s="25"/>
      <c r="AD13" s="25"/>
      <c r="AE13" s="25" t="s">
        <v>63</v>
      </c>
      <c r="AF13" s="17"/>
      <c r="AG13" s="26" t="s">
        <v>89</v>
      </c>
      <c r="AH13" s="26"/>
      <c r="AI13" s="26"/>
      <c r="AJ13" s="26"/>
      <c r="AK13" s="17" t="s">
        <v>65</v>
      </c>
      <c r="AL13" s="17"/>
      <c r="AM13" s="17"/>
      <c r="AN13" s="17"/>
      <c r="AO13" s="17" t="s">
        <v>69</v>
      </c>
      <c r="AP13" s="17"/>
      <c r="AQ13" s="17"/>
      <c r="AR13" s="17"/>
    </row>
    <row r="14" spans="1:44" ht="13.5" customHeight="1">
      <c r="A14" s="17"/>
      <c r="B14" s="17"/>
      <c r="C14" s="17"/>
      <c r="D14" s="25"/>
      <c r="E14" s="25"/>
      <c r="F14" s="25"/>
      <c r="G14" s="25"/>
      <c r="H14" s="25"/>
      <c r="I14" s="25"/>
      <c r="J14" s="25"/>
      <c r="K14" s="25"/>
      <c r="L14" s="25"/>
      <c r="M14" s="25"/>
      <c r="N14" s="25"/>
      <c r="O14" s="25"/>
      <c r="P14" s="25"/>
      <c r="Q14" s="25"/>
      <c r="R14" s="17"/>
      <c r="S14" s="17"/>
      <c r="T14" s="17"/>
      <c r="U14" s="17"/>
      <c r="V14" s="16"/>
      <c r="W14" s="16"/>
      <c r="X14" s="33"/>
      <c r="Y14" s="33"/>
      <c r="Z14" s="33"/>
      <c r="AA14" s="25"/>
      <c r="AB14" s="25"/>
      <c r="AC14" s="25"/>
      <c r="AD14" s="25"/>
      <c r="AE14" s="17"/>
      <c r="AF14" s="17"/>
      <c r="AG14" s="26"/>
      <c r="AH14" s="26"/>
      <c r="AI14" s="26"/>
      <c r="AJ14" s="26"/>
      <c r="AK14" s="17"/>
      <c r="AL14" s="17"/>
      <c r="AM14" s="17"/>
      <c r="AN14" s="17"/>
      <c r="AO14" s="17"/>
      <c r="AP14" s="17"/>
      <c r="AQ14" s="17"/>
      <c r="AR14" s="17"/>
    </row>
    <row r="15" spans="1:44" ht="13.5" customHeight="1">
      <c r="A15" s="17"/>
      <c r="B15" s="17"/>
      <c r="C15" s="17"/>
      <c r="D15" s="25"/>
      <c r="E15" s="25"/>
      <c r="F15" s="25"/>
      <c r="G15" s="25"/>
      <c r="H15" s="25"/>
      <c r="I15" s="25"/>
      <c r="J15" s="25"/>
      <c r="K15" s="25"/>
      <c r="L15" s="25"/>
      <c r="M15" s="25"/>
      <c r="N15" s="25"/>
      <c r="O15" s="25"/>
      <c r="P15" s="25"/>
      <c r="Q15" s="25"/>
      <c r="R15" s="17"/>
      <c r="S15" s="17"/>
      <c r="T15" s="17"/>
      <c r="U15" s="17"/>
      <c r="V15" s="16"/>
      <c r="W15" s="16"/>
      <c r="X15" s="33"/>
      <c r="Y15" s="33"/>
      <c r="Z15" s="33"/>
      <c r="AA15" s="25"/>
      <c r="AB15" s="25"/>
      <c r="AC15" s="25"/>
      <c r="AD15" s="25"/>
      <c r="AE15" s="17"/>
      <c r="AF15" s="17"/>
      <c r="AG15" s="26"/>
      <c r="AH15" s="26"/>
      <c r="AI15" s="26"/>
      <c r="AJ15" s="26"/>
      <c r="AK15" s="17"/>
      <c r="AL15" s="17"/>
      <c r="AM15" s="17"/>
      <c r="AN15" s="17"/>
      <c r="AO15" s="17"/>
      <c r="AP15" s="17"/>
      <c r="AQ15" s="17"/>
      <c r="AR15" s="17"/>
    </row>
    <row r="16" spans="1:44" ht="13.5" customHeight="1">
      <c r="A16" s="4">
        <v>1</v>
      </c>
      <c r="B16" s="23" t="s">
        <v>66</v>
      </c>
      <c r="C16" s="24"/>
      <c r="D16" s="14" t="str">
        <f>$F$5</f>
        <v>トラクター(歩行型)</v>
      </c>
      <c r="E16" s="14"/>
      <c r="F16" s="14"/>
      <c r="G16" s="14"/>
      <c r="H16" s="15">
        <f>$F$6</f>
        <v>1</v>
      </c>
      <c r="I16" s="15"/>
      <c r="J16" s="13">
        <f>$F$7</f>
        <v>1000000</v>
      </c>
      <c r="K16" s="13"/>
      <c r="L16" s="13"/>
      <c r="M16" s="13"/>
      <c r="N16" s="13">
        <f>J16*0.9</f>
        <v>900000</v>
      </c>
      <c r="O16" s="13"/>
      <c r="P16" s="13"/>
      <c r="Q16" s="13"/>
      <c r="R16" s="16" t="s">
        <v>29</v>
      </c>
      <c r="S16" s="16"/>
      <c r="T16" s="17">
        <f t="shared" ref="T16:T31" si="0">$F$8</f>
        <v>7</v>
      </c>
      <c r="U16" s="17"/>
      <c r="V16" s="17">
        <f>VLOOKUP(T16,算出基礎表!$A$27:$I$40,4,1)</f>
        <v>0.14199999999999999</v>
      </c>
      <c r="W16" s="17"/>
      <c r="X16" s="3">
        <f>算出基礎表!U28</f>
        <v>12</v>
      </c>
      <c r="Y16" s="3" t="s">
        <v>62</v>
      </c>
      <c r="Z16" s="3">
        <v>12</v>
      </c>
      <c r="AA16" s="20">
        <f>ROUNDUP(N16*V16*X16/Z16,0)</f>
        <v>127800</v>
      </c>
      <c r="AB16" s="20"/>
      <c r="AC16" s="20"/>
      <c r="AD16" s="20"/>
      <c r="AE16" s="21">
        <f>$F$11</f>
        <v>1</v>
      </c>
      <c r="AF16" s="17"/>
      <c r="AG16" s="22">
        <f>AA16*AE16</f>
        <v>127800</v>
      </c>
      <c r="AH16" s="22"/>
      <c r="AI16" s="22"/>
      <c r="AJ16" s="22"/>
      <c r="AK16" s="13">
        <f>J16-AG16</f>
        <v>872200</v>
      </c>
      <c r="AL16" s="13"/>
      <c r="AM16" s="13"/>
      <c r="AN16" s="13"/>
      <c r="AO16" s="13">
        <f>SUM($AA$16:AA16)</f>
        <v>127800</v>
      </c>
      <c r="AP16" s="13"/>
      <c r="AQ16" s="13"/>
      <c r="AR16" s="13"/>
    </row>
    <row r="17" spans="1:44" ht="13.5" customHeight="1">
      <c r="A17" s="4">
        <v>2</v>
      </c>
      <c r="B17" s="23" t="s">
        <v>66</v>
      </c>
      <c r="C17" s="24"/>
      <c r="D17" s="14" t="str">
        <f t="shared" ref="D17:D31" si="1">$F$5</f>
        <v>トラクター(歩行型)</v>
      </c>
      <c r="E17" s="14"/>
      <c r="F17" s="14"/>
      <c r="G17" s="14"/>
      <c r="H17" s="15">
        <f t="shared" ref="H17:H31" si="2">$F$6</f>
        <v>1</v>
      </c>
      <c r="I17" s="15"/>
      <c r="J17" s="13">
        <f t="shared" ref="J17:J31" si="3">$F$7</f>
        <v>1000000</v>
      </c>
      <c r="K17" s="13"/>
      <c r="L17" s="13"/>
      <c r="M17" s="13"/>
      <c r="N17" s="13">
        <f t="shared" ref="N17:N31" si="4">J17*0.9</f>
        <v>900000</v>
      </c>
      <c r="O17" s="13"/>
      <c r="P17" s="13"/>
      <c r="Q17" s="13"/>
      <c r="R17" s="16" t="s">
        <v>29</v>
      </c>
      <c r="S17" s="16"/>
      <c r="T17" s="17">
        <f t="shared" si="0"/>
        <v>7</v>
      </c>
      <c r="U17" s="17"/>
      <c r="V17" s="17">
        <f>VLOOKUP(T17,算出基礎表!$A$27:$I$40,4,1)</f>
        <v>0.14199999999999999</v>
      </c>
      <c r="W17" s="17"/>
      <c r="X17" s="3">
        <f>算出基礎表!U29</f>
        <v>12</v>
      </c>
      <c r="Y17" s="3" t="s">
        <v>62</v>
      </c>
      <c r="Z17" s="3">
        <v>12</v>
      </c>
      <c r="AA17" s="20">
        <f>IF(AK16-N17*V17&lt;J17*0.05,ROUNDUP(AK16-J17*0.05,0),ROUNDUP(N17*V17,0))</f>
        <v>127800</v>
      </c>
      <c r="AB17" s="20"/>
      <c r="AC17" s="20"/>
      <c r="AD17" s="20"/>
      <c r="AE17" s="21">
        <f t="shared" ref="AE17:AE31" si="5">$F$11</f>
        <v>1</v>
      </c>
      <c r="AF17" s="17"/>
      <c r="AG17" s="22">
        <f t="shared" ref="AG17:AG31" si="6">AA17*AE17</f>
        <v>127800</v>
      </c>
      <c r="AH17" s="22"/>
      <c r="AI17" s="22"/>
      <c r="AJ17" s="22"/>
      <c r="AK17" s="13">
        <f>AK16-AG17</f>
        <v>744400</v>
      </c>
      <c r="AL17" s="13"/>
      <c r="AM17" s="13"/>
      <c r="AN17" s="13"/>
      <c r="AO17" s="13">
        <f>SUM($AA$16:AA17)</f>
        <v>255600</v>
      </c>
      <c r="AP17" s="13"/>
      <c r="AQ17" s="13"/>
      <c r="AR17" s="13"/>
    </row>
    <row r="18" spans="1:44" ht="13.5" customHeight="1">
      <c r="A18" s="4">
        <v>3</v>
      </c>
      <c r="B18" s="23" t="s">
        <v>66</v>
      </c>
      <c r="C18" s="24"/>
      <c r="D18" s="14" t="str">
        <f t="shared" si="1"/>
        <v>トラクター(歩行型)</v>
      </c>
      <c r="E18" s="14"/>
      <c r="F18" s="14"/>
      <c r="G18" s="14"/>
      <c r="H18" s="15">
        <f t="shared" si="2"/>
        <v>1</v>
      </c>
      <c r="I18" s="15"/>
      <c r="J18" s="13">
        <f t="shared" si="3"/>
        <v>1000000</v>
      </c>
      <c r="K18" s="13"/>
      <c r="L18" s="13"/>
      <c r="M18" s="13"/>
      <c r="N18" s="13">
        <f t="shared" si="4"/>
        <v>900000</v>
      </c>
      <c r="O18" s="13"/>
      <c r="P18" s="13"/>
      <c r="Q18" s="13"/>
      <c r="R18" s="16" t="s">
        <v>29</v>
      </c>
      <c r="S18" s="16"/>
      <c r="T18" s="17">
        <f t="shared" si="0"/>
        <v>7</v>
      </c>
      <c r="U18" s="17"/>
      <c r="V18" s="17">
        <f>VLOOKUP(T18,算出基礎表!$A$27:$I$40,4,1)</f>
        <v>0.14199999999999999</v>
      </c>
      <c r="W18" s="17"/>
      <c r="X18" s="3">
        <f>算出基礎表!U30</f>
        <v>12</v>
      </c>
      <c r="Y18" s="3" t="s">
        <v>62</v>
      </c>
      <c r="Z18" s="3">
        <v>12</v>
      </c>
      <c r="AA18" s="20">
        <f t="shared" ref="AA18:AA31" si="7">IF(AK17-N18*V18&lt;J18*0.05,ROUNDUP(AK17-J18*0.05,0),ROUNDUP(N18*V18,0))</f>
        <v>127800</v>
      </c>
      <c r="AB18" s="20"/>
      <c r="AC18" s="20"/>
      <c r="AD18" s="20"/>
      <c r="AE18" s="21">
        <f t="shared" si="5"/>
        <v>1</v>
      </c>
      <c r="AF18" s="17"/>
      <c r="AG18" s="22">
        <f t="shared" si="6"/>
        <v>127800</v>
      </c>
      <c r="AH18" s="22"/>
      <c r="AI18" s="22"/>
      <c r="AJ18" s="22"/>
      <c r="AK18" s="13">
        <f t="shared" ref="AK18:AK31" si="8">AK17-AG18</f>
        <v>616600</v>
      </c>
      <c r="AL18" s="13"/>
      <c r="AM18" s="13"/>
      <c r="AN18" s="13"/>
      <c r="AO18" s="13">
        <f>SUM($AA$16:AA18)</f>
        <v>383400</v>
      </c>
      <c r="AP18" s="13"/>
      <c r="AQ18" s="13"/>
      <c r="AR18" s="13"/>
    </row>
    <row r="19" spans="1:44" ht="13.5" customHeight="1">
      <c r="A19" s="4">
        <v>4</v>
      </c>
      <c r="B19" s="23" t="s">
        <v>66</v>
      </c>
      <c r="C19" s="24"/>
      <c r="D19" s="14" t="str">
        <f t="shared" si="1"/>
        <v>トラクター(歩行型)</v>
      </c>
      <c r="E19" s="14"/>
      <c r="F19" s="14"/>
      <c r="G19" s="14"/>
      <c r="H19" s="15">
        <f t="shared" si="2"/>
        <v>1</v>
      </c>
      <c r="I19" s="15"/>
      <c r="J19" s="13">
        <f t="shared" si="3"/>
        <v>1000000</v>
      </c>
      <c r="K19" s="13"/>
      <c r="L19" s="13"/>
      <c r="M19" s="13"/>
      <c r="N19" s="13">
        <f t="shared" si="4"/>
        <v>900000</v>
      </c>
      <c r="O19" s="13"/>
      <c r="P19" s="13"/>
      <c r="Q19" s="13"/>
      <c r="R19" s="16" t="s">
        <v>29</v>
      </c>
      <c r="S19" s="16"/>
      <c r="T19" s="17">
        <f t="shared" si="0"/>
        <v>7</v>
      </c>
      <c r="U19" s="17"/>
      <c r="V19" s="17">
        <f>VLOOKUP(T19,算出基礎表!$A$27:$I$40,4,1)</f>
        <v>0.14199999999999999</v>
      </c>
      <c r="W19" s="17"/>
      <c r="X19" s="3">
        <f>算出基礎表!U31</f>
        <v>12</v>
      </c>
      <c r="Y19" s="3" t="s">
        <v>62</v>
      </c>
      <c r="Z19" s="3">
        <v>12</v>
      </c>
      <c r="AA19" s="20">
        <f t="shared" si="7"/>
        <v>127800</v>
      </c>
      <c r="AB19" s="20"/>
      <c r="AC19" s="20"/>
      <c r="AD19" s="20"/>
      <c r="AE19" s="21">
        <f t="shared" si="5"/>
        <v>1</v>
      </c>
      <c r="AF19" s="17"/>
      <c r="AG19" s="22">
        <f t="shared" si="6"/>
        <v>127800</v>
      </c>
      <c r="AH19" s="22"/>
      <c r="AI19" s="22"/>
      <c r="AJ19" s="22"/>
      <c r="AK19" s="13">
        <f t="shared" si="8"/>
        <v>488800</v>
      </c>
      <c r="AL19" s="13"/>
      <c r="AM19" s="13"/>
      <c r="AN19" s="13"/>
      <c r="AO19" s="13">
        <f>SUM($AA$16:AA19)</f>
        <v>511200</v>
      </c>
      <c r="AP19" s="13"/>
      <c r="AQ19" s="13"/>
      <c r="AR19" s="13"/>
    </row>
    <row r="20" spans="1:44" ht="13.5" customHeight="1">
      <c r="A20" s="4">
        <v>5</v>
      </c>
      <c r="B20" s="23" t="s">
        <v>66</v>
      </c>
      <c r="C20" s="24"/>
      <c r="D20" s="14" t="str">
        <f t="shared" si="1"/>
        <v>トラクター(歩行型)</v>
      </c>
      <c r="E20" s="14"/>
      <c r="F20" s="14"/>
      <c r="G20" s="14"/>
      <c r="H20" s="15">
        <f t="shared" si="2"/>
        <v>1</v>
      </c>
      <c r="I20" s="15"/>
      <c r="J20" s="13">
        <f t="shared" si="3"/>
        <v>1000000</v>
      </c>
      <c r="K20" s="13"/>
      <c r="L20" s="13"/>
      <c r="M20" s="13"/>
      <c r="N20" s="13">
        <f t="shared" si="4"/>
        <v>900000</v>
      </c>
      <c r="O20" s="13"/>
      <c r="P20" s="13"/>
      <c r="Q20" s="13"/>
      <c r="R20" s="16" t="s">
        <v>29</v>
      </c>
      <c r="S20" s="16"/>
      <c r="T20" s="17">
        <f t="shared" si="0"/>
        <v>7</v>
      </c>
      <c r="U20" s="17"/>
      <c r="V20" s="17">
        <f>VLOOKUP(T20,算出基礎表!$A$27:$I$40,4,1)</f>
        <v>0.14199999999999999</v>
      </c>
      <c r="W20" s="17"/>
      <c r="X20" s="3">
        <f>算出基礎表!U32</f>
        <v>12</v>
      </c>
      <c r="Y20" s="3" t="s">
        <v>62</v>
      </c>
      <c r="Z20" s="3">
        <v>12</v>
      </c>
      <c r="AA20" s="20">
        <f t="shared" si="7"/>
        <v>127800</v>
      </c>
      <c r="AB20" s="20"/>
      <c r="AC20" s="20"/>
      <c r="AD20" s="20"/>
      <c r="AE20" s="21">
        <f t="shared" si="5"/>
        <v>1</v>
      </c>
      <c r="AF20" s="17"/>
      <c r="AG20" s="22">
        <f t="shared" si="6"/>
        <v>127800</v>
      </c>
      <c r="AH20" s="22"/>
      <c r="AI20" s="22"/>
      <c r="AJ20" s="22"/>
      <c r="AK20" s="13">
        <f t="shared" si="8"/>
        <v>361000</v>
      </c>
      <c r="AL20" s="13"/>
      <c r="AM20" s="13"/>
      <c r="AN20" s="13"/>
      <c r="AO20" s="13">
        <f>SUM($AA$16:AA20)</f>
        <v>639000</v>
      </c>
      <c r="AP20" s="13"/>
      <c r="AQ20" s="13"/>
      <c r="AR20" s="13"/>
    </row>
    <row r="21" spans="1:44" ht="13.5" customHeight="1">
      <c r="A21" s="4">
        <v>6</v>
      </c>
      <c r="B21" s="23" t="s">
        <v>66</v>
      </c>
      <c r="C21" s="24"/>
      <c r="D21" s="14" t="str">
        <f t="shared" si="1"/>
        <v>トラクター(歩行型)</v>
      </c>
      <c r="E21" s="14"/>
      <c r="F21" s="14"/>
      <c r="G21" s="14"/>
      <c r="H21" s="15">
        <f t="shared" si="2"/>
        <v>1</v>
      </c>
      <c r="I21" s="15"/>
      <c r="J21" s="13">
        <f t="shared" si="3"/>
        <v>1000000</v>
      </c>
      <c r="K21" s="13"/>
      <c r="L21" s="13"/>
      <c r="M21" s="13"/>
      <c r="N21" s="13">
        <f t="shared" si="4"/>
        <v>900000</v>
      </c>
      <c r="O21" s="13"/>
      <c r="P21" s="13"/>
      <c r="Q21" s="13"/>
      <c r="R21" s="16" t="s">
        <v>29</v>
      </c>
      <c r="S21" s="16"/>
      <c r="T21" s="17">
        <f t="shared" si="0"/>
        <v>7</v>
      </c>
      <c r="U21" s="17"/>
      <c r="V21" s="17">
        <f>VLOOKUP(T21,算出基礎表!$A$27:$I$40,4,1)</f>
        <v>0.14199999999999999</v>
      </c>
      <c r="W21" s="17"/>
      <c r="X21" s="3">
        <f>算出基礎表!U33</f>
        <v>12</v>
      </c>
      <c r="Y21" s="3" t="s">
        <v>62</v>
      </c>
      <c r="Z21" s="3">
        <v>12</v>
      </c>
      <c r="AA21" s="20">
        <f t="shared" si="7"/>
        <v>127800</v>
      </c>
      <c r="AB21" s="20"/>
      <c r="AC21" s="20"/>
      <c r="AD21" s="20"/>
      <c r="AE21" s="21">
        <f t="shared" si="5"/>
        <v>1</v>
      </c>
      <c r="AF21" s="17"/>
      <c r="AG21" s="22">
        <f t="shared" si="6"/>
        <v>127800</v>
      </c>
      <c r="AH21" s="22"/>
      <c r="AI21" s="22"/>
      <c r="AJ21" s="22"/>
      <c r="AK21" s="13">
        <f t="shared" si="8"/>
        <v>233200</v>
      </c>
      <c r="AL21" s="13"/>
      <c r="AM21" s="13"/>
      <c r="AN21" s="13"/>
      <c r="AO21" s="13">
        <f>SUM($AA$16:AA21)</f>
        <v>766800</v>
      </c>
      <c r="AP21" s="13"/>
      <c r="AQ21" s="13"/>
      <c r="AR21" s="13"/>
    </row>
    <row r="22" spans="1:44" ht="13.5" customHeight="1">
      <c r="A22" s="4">
        <v>7</v>
      </c>
      <c r="B22" s="23" t="s">
        <v>66</v>
      </c>
      <c r="C22" s="24"/>
      <c r="D22" s="14" t="str">
        <f t="shared" si="1"/>
        <v>トラクター(歩行型)</v>
      </c>
      <c r="E22" s="14"/>
      <c r="F22" s="14"/>
      <c r="G22" s="14"/>
      <c r="H22" s="15">
        <f t="shared" si="2"/>
        <v>1</v>
      </c>
      <c r="I22" s="15"/>
      <c r="J22" s="13">
        <f t="shared" si="3"/>
        <v>1000000</v>
      </c>
      <c r="K22" s="13"/>
      <c r="L22" s="13"/>
      <c r="M22" s="13"/>
      <c r="N22" s="13">
        <f t="shared" si="4"/>
        <v>900000</v>
      </c>
      <c r="O22" s="13"/>
      <c r="P22" s="13"/>
      <c r="Q22" s="13"/>
      <c r="R22" s="16" t="s">
        <v>29</v>
      </c>
      <c r="S22" s="16"/>
      <c r="T22" s="17">
        <f t="shared" si="0"/>
        <v>7</v>
      </c>
      <c r="U22" s="17"/>
      <c r="V22" s="17">
        <f>VLOOKUP(T22,算出基礎表!$A$27:$I$40,4,1)</f>
        <v>0.14199999999999999</v>
      </c>
      <c r="W22" s="17"/>
      <c r="X22" s="3">
        <f>算出基礎表!U34</f>
        <v>12</v>
      </c>
      <c r="Y22" s="3" t="s">
        <v>62</v>
      </c>
      <c r="Z22" s="3">
        <v>12</v>
      </c>
      <c r="AA22" s="20">
        <f t="shared" si="7"/>
        <v>127800</v>
      </c>
      <c r="AB22" s="20"/>
      <c r="AC22" s="20"/>
      <c r="AD22" s="20"/>
      <c r="AE22" s="21">
        <f t="shared" si="5"/>
        <v>1</v>
      </c>
      <c r="AF22" s="17"/>
      <c r="AG22" s="22">
        <f t="shared" si="6"/>
        <v>127800</v>
      </c>
      <c r="AH22" s="22"/>
      <c r="AI22" s="22"/>
      <c r="AJ22" s="22"/>
      <c r="AK22" s="13">
        <f t="shared" si="8"/>
        <v>105400</v>
      </c>
      <c r="AL22" s="13"/>
      <c r="AM22" s="13"/>
      <c r="AN22" s="13"/>
      <c r="AO22" s="13">
        <f>SUM($AA$16:AA22)</f>
        <v>894600</v>
      </c>
      <c r="AP22" s="13"/>
      <c r="AQ22" s="13"/>
      <c r="AR22" s="13"/>
    </row>
    <row r="23" spans="1:44" ht="13.5" customHeight="1">
      <c r="A23" s="4">
        <v>8</v>
      </c>
      <c r="B23" s="23" t="s">
        <v>66</v>
      </c>
      <c r="C23" s="24"/>
      <c r="D23" s="14" t="str">
        <f t="shared" si="1"/>
        <v>トラクター(歩行型)</v>
      </c>
      <c r="E23" s="14"/>
      <c r="F23" s="14"/>
      <c r="G23" s="14"/>
      <c r="H23" s="15">
        <f t="shared" si="2"/>
        <v>1</v>
      </c>
      <c r="I23" s="15"/>
      <c r="J23" s="13">
        <f t="shared" si="3"/>
        <v>1000000</v>
      </c>
      <c r="K23" s="13"/>
      <c r="L23" s="13"/>
      <c r="M23" s="13"/>
      <c r="N23" s="13">
        <f t="shared" si="4"/>
        <v>900000</v>
      </c>
      <c r="O23" s="13"/>
      <c r="P23" s="13"/>
      <c r="Q23" s="13"/>
      <c r="R23" s="16" t="s">
        <v>29</v>
      </c>
      <c r="S23" s="16"/>
      <c r="T23" s="17">
        <f t="shared" si="0"/>
        <v>7</v>
      </c>
      <c r="U23" s="17"/>
      <c r="V23" s="17">
        <f>VLOOKUP(T23,算出基礎表!$A$27:$I$40,4,1)</f>
        <v>0.14199999999999999</v>
      </c>
      <c r="W23" s="17"/>
      <c r="X23" s="3">
        <f>算出基礎表!U35</f>
        <v>0</v>
      </c>
      <c r="Y23" s="3" t="s">
        <v>62</v>
      </c>
      <c r="Z23" s="3">
        <v>12</v>
      </c>
      <c r="AA23" s="20">
        <f t="shared" si="7"/>
        <v>55400</v>
      </c>
      <c r="AB23" s="20"/>
      <c r="AC23" s="20"/>
      <c r="AD23" s="20"/>
      <c r="AE23" s="21">
        <f t="shared" si="5"/>
        <v>1</v>
      </c>
      <c r="AF23" s="17"/>
      <c r="AG23" s="22">
        <f t="shared" si="6"/>
        <v>55400</v>
      </c>
      <c r="AH23" s="22"/>
      <c r="AI23" s="22"/>
      <c r="AJ23" s="22"/>
      <c r="AK23" s="13">
        <f t="shared" si="8"/>
        <v>50000</v>
      </c>
      <c r="AL23" s="13"/>
      <c r="AM23" s="13"/>
      <c r="AN23" s="13"/>
      <c r="AO23" s="13">
        <f>SUM($AA$16:AA23)</f>
        <v>950000</v>
      </c>
      <c r="AP23" s="13"/>
      <c r="AQ23" s="13"/>
      <c r="AR23" s="13"/>
    </row>
    <row r="24" spans="1:44" ht="13.5" customHeight="1">
      <c r="A24" s="4">
        <v>9</v>
      </c>
      <c r="B24" s="23" t="s">
        <v>66</v>
      </c>
      <c r="C24" s="24"/>
      <c r="D24" s="14" t="str">
        <f t="shared" si="1"/>
        <v>トラクター(歩行型)</v>
      </c>
      <c r="E24" s="14"/>
      <c r="F24" s="14"/>
      <c r="G24" s="14"/>
      <c r="H24" s="15">
        <f t="shared" si="2"/>
        <v>1</v>
      </c>
      <c r="I24" s="15"/>
      <c r="J24" s="13">
        <f t="shared" si="3"/>
        <v>1000000</v>
      </c>
      <c r="K24" s="13"/>
      <c r="L24" s="13"/>
      <c r="M24" s="13"/>
      <c r="N24" s="13">
        <f t="shared" si="4"/>
        <v>900000</v>
      </c>
      <c r="O24" s="13"/>
      <c r="P24" s="13"/>
      <c r="Q24" s="13"/>
      <c r="R24" s="16" t="s">
        <v>29</v>
      </c>
      <c r="S24" s="16"/>
      <c r="T24" s="17">
        <f t="shared" si="0"/>
        <v>7</v>
      </c>
      <c r="U24" s="17"/>
      <c r="V24" s="17">
        <f>VLOOKUP(T24,算出基礎表!$A$27:$I$40,4,1)</f>
        <v>0.14199999999999999</v>
      </c>
      <c r="W24" s="17"/>
      <c r="X24" s="3">
        <f>算出基礎表!U36</f>
        <v>0</v>
      </c>
      <c r="Y24" s="3" t="s">
        <v>62</v>
      </c>
      <c r="Z24" s="3">
        <v>12</v>
      </c>
      <c r="AA24" s="20">
        <f t="shared" si="7"/>
        <v>0</v>
      </c>
      <c r="AB24" s="20"/>
      <c r="AC24" s="20"/>
      <c r="AD24" s="20"/>
      <c r="AE24" s="21">
        <f t="shared" si="5"/>
        <v>1</v>
      </c>
      <c r="AF24" s="17"/>
      <c r="AG24" s="22">
        <f t="shared" si="6"/>
        <v>0</v>
      </c>
      <c r="AH24" s="22"/>
      <c r="AI24" s="22"/>
      <c r="AJ24" s="22"/>
      <c r="AK24" s="13">
        <f t="shared" si="8"/>
        <v>50000</v>
      </c>
      <c r="AL24" s="13"/>
      <c r="AM24" s="13"/>
      <c r="AN24" s="13"/>
      <c r="AO24" s="13">
        <f>SUM($AA$16:AA24)</f>
        <v>950000</v>
      </c>
      <c r="AP24" s="13"/>
      <c r="AQ24" s="13"/>
      <c r="AR24" s="13"/>
    </row>
    <row r="25" spans="1:44" ht="13.5" customHeight="1">
      <c r="A25" s="4">
        <v>10</v>
      </c>
      <c r="B25" s="23" t="s">
        <v>66</v>
      </c>
      <c r="C25" s="24"/>
      <c r="D25" s="14" t="str">
        <f t="shared" si="1"/>
        <v>トラクター(歩行型)</v>
      </c>
      <c r="E25" s="14"/>
      <c r="F25" s="14"/>
      <c r="G25" s="14"/>
      <c r="H25" s="15">
        <f t="shared" si="2"/>
        <v>1</v>
      </c>
      <c r="I25" s="15"/>
      <c r="J25" s="13">
        <f t="shared" si="3"/>
        <v>1000000</v>
      </c>
      <c r="K25" s="13"/>
      <c r="L25" s="13"/>
      <c r="M25" s="13"/>
      <c r="N25" s="13">
        <f t="shared" si="4"/>
        <v>900000</v>
      </c>
      <c r="O25" s="13"/>
      <c r="P25" s="13"/>
      <c r="Q25" s="13"/>
      <c r="R25" s="16" t="s">
        <v>29</v>
      </c>
      <c r="S25" s="16"/>
      <c r="T25" s="17">
        <f t="shared" si="0"/>
        <v>7</v>
      </c>
      <c r="U25" s="17"/>
      <c r="V25" s="17">
        <f>VLOOKUP(T25,算出基礎表!$A$27:$I$40,4,1)</f>
        <v>0.14199999999999999</v>
      </c>
      <c r="W25" s="17"/>
      <c r="X25" s="3">
        <f>算出基礎表!U37</f>
        <v>0</v>
      </c>
      <c r="Y25" s="3" t="s">
        <v>62</v>
      </c>
      <c r="Z25" s="3">
        <v>12</v>
      </c>
      <c r="AA25" s="20">
        <f t="shared" si="7"/>
        <v>0</v>
      </c>
      <c r="AB25" s="20"/>
      <c r="AC25" s="20"/>
      <c r="AD25" s="20"/>
      <c r="AE25" s="21">
        <f t="shared" si="5"/>
        <v>1</v>
      </c>
      <c r="AF25" s="17"/>
      <c r="AG25" s="22">
        <f t="shared" si="6"/>
        <v>0</v>
      </c>
      <c r="AH25" s="22"/>
      <c r="AI25" s="22"/>
      <c r="AJ25" s="22"/>
      <c r="AK25" s="13">
        <f t="shared" si="8"/>
        <v>50000</v>
      </c>
      <c r="AL25" s="13"/>
      <c r="AM25" s="13"/>
      <c r="AN25" s="13"/>
      <c r="AO25" s="13">
        <f>SUM($AA$16:AA25)</f>
        <v>950000</v>
      </c>
      <c r="AP25" s="13"/>
      <c r="AQ25" s="13"/>
      <c r="AR25" s="13"/>
    </row>
    <row r="26" spans="1:44" ht="13.5" customHeight="1">
      <c r="A26" s="4">
        <v>11</v>
      </c>
      <c r="B26" s="23" t="s">
        <v>66</v>
      </c>
      <c r="C26" s="24"/>
      <c r="D26" s="14" t="str">
        <f t="shared" si="1"/>
        <v>トラクター(歩行型)</v>
      </c>
      <c r="E26" s="14"/>
      <c r="F26" s="14"/>
      <c r="G26" s="14"/>
      <c r="H26" s="15">
        <f t="shared" si="2"/>
        <v>1</v>
      </c>
      <c r="I26" s="15"/>
      <c r="J26" s="13">
        <f t="shared" si="3"/>
        <v>1000000</v>
      </c>
      <c r="K26" s="13"/>
      <c r="L26" s="13"/>
      <c r="M26" s="13"/>
      <c r="N26" s="13">
        <f t="shared" si="4"/>
        <v>900000</v>
      </c>
      <c r="O26" s="13"/>
      <c r="P26" s="13"/>
      <c r="Q26" s="13"/>
      <c r="R26" s="16" t="s">
        <v>29</v>
      </c>
      <c r="S26" s="16"/>
      <c r="T26" s="17">
        <f t="shared" si="0"/>
        <v>7</v>
      </c>
      <c r="U26" s="17"/>
      <c r="V26" s="17">
        <f>VLOOKUP(T26,算出基礎表!$A$27:$I$40,4,1)</f>
        <v>0.14199999999999999</v>
      </c>
      <c r="W26" s="17"/>
      <c r="X26" s="3">
        <f>算出基礎表!U38</f>
        <v>0</v>
      </c>
      <c r="Y26" s="3" t="s">
        <v>62</v>
      </c>
      <c r="Z26" s="3">
        <v>12</v>
      </c>
      <c r="AA26" s="20">
        <f t="shared" si="7"/>
        <v>0</v>
      </c>
      <c r="AB26" s="20"/>
      <c r="AC26" s="20"/>
      <c r="AD26" s="20"/>
      <c r="AE26" s="21">
        <f t="shared" si="5"/>
        <v>1</v>
      </c>
      <c r="AF26" s="17"/>
      <c r="AG26" s="22">
        <f t="shared" si="6"/>
        <v>0</v>
      </c>
      <c r="AH26" s="22"/>
      <c r="AI26" s="22"/>
      <c r="AJ26" s="22"/>
      <c r="AK26" s="13">
        <f t="shared" si="8"/>
        <v>50000</v>
      </c>
      <c r="AL26" s="13"/>
      <c r="AM26" s="13"/>
      <c r="AN26" s="13"/>
      <c r="AO26" s="13">
        <f>SUM($AA$16:AA26)</f>
        <v>950000</v>
      </c>
      <c r="AP26" s="13"/>
      <c r="AQ26" s="13"/>
      <c r="AR26" s="13"/>
    </row>
    <row r="27" spans="1:44" ht="13.5" customHeight="1">
      <c r="A27" s="4">
        <v>12</v>
      </c>
      <c r="B27" s="23" t="s">
        <v>66</v>
      </c>
      <c r="C27" s="24"/>
      <c r="D27" s="14" t="str">
        <f t="shared" si="1"/>
        <v>トラクター(歩行型)</v>
      </c>
      <c r="E27" s="14"/>
      <c r="F27" s="14"/>
      <c r="G27" s="14"/>
      <c r="H27" s="15">
        <f t="shared" si="2"/>
        <v>1</v>
      </c>
      <c r="I27" s="15"/>
      <c r="J27" s="13">
        <f t="shared" si="3"/>
        <v>1000000</v>
      </c>
      <c r="K27" s="13"/>
      <c r="L27" s="13"/>
      <c r="M27" s="13"/>
      <c r="N27" s="13">
        <f t="shared" si="4"/>
        <v>900000</v>
      </c>
      <c r="O27" s="13"/>
      <c r="P27" s="13"/>
      <c r="Q27" s="13"/>
      <c r="R27" s="16" t="s">
        <v>29</v>
      </c>
      <c r="S27" s="16"/>
      <c r="T27" s="17">
        <f t="shared" si="0"/>
        <v>7</v>
      </c>
      <c r="U27" s="17"/>
      <c r="V27" s="17">
        <f>VLOOKUP(T27,算出基礎表!$A$27:$I$40,4,1)</f>
        <v>0.14199999999999999</v>
      </c>
      <c r="W27" s="17"/>
      <c r="X27" s="3">
        <f>算出基礎表!U39</f>
        <v>0</v>
      </c>
      <c r="Y27" s="3" t="s">
        <v>62</v>
      </c>
      <c r="Z27" s="3">
        <v>12</v>
      </c>
      <c r="AA27" s="20">
        <f t="shared" si="7"/>
        <v>0</v>
      </c>
      <c r="AB27" s="20"/>
      <c r="AC27" s="20"/>
      <c r="AD27" s="20"/>
      <c r="AE27" s="21">
        <f t="shared" si="5"/>
        <v>1</v>
      </c>
      <c r="AF27" s="17"/>
      <c r="AG27" s="22">
        <f t="shared" si="6"/>
        <v>0</v>
      </c>
      <c r="AH27" s="22"/>
      <c r="AI27" s="22"/>
      <c r="AJ27" s="22"/>
      <c r="AK27" s="13">
        <f t="shared" si="8"/>
        <v>50000</v>
      </c>
      <c r="AL27" s="13"/>
      <c r="AM27" s="13"/>
      <c r="AN27" s="13"/>
      <c r="AO27" s="13">
        <f>SUM($AA$16:AA27)</f>
        <v>950000</v>
      </c>
      <c r="AP27" s="13"/>
      <c r="AQ27" s="13"/>
      <c r="AR27" s="13"/>
    </row>
    <row r="28" spans="1:44" ht="13.5" customHeight="1">
      <c r="A28" s="4">
        <v>13</v>
      </c>
      <c r="B28" s="23" t="s">
        <v>66</v>
      </c>
      <c r="C28" s="24"/>
      <c r="D28" s="14" t="str">
        <f t="shared" si="1"/>
        <v>トラクター(歩行型)</v>
      </c>
      <c r="E28" s="14"/>
      <c r="F28" s="14"/>
      <c r="G28" s="14"/>
      <c r="H28" s="15">
        <f t="shared" si="2"/>
        <v>1</v>
      </c>
      <c r="I28" s="15"/>
      <c r="J28" s="13">
        <f t="shared" si="3"/>
        <v>1000000</v>
      </c>
      <c r="K28" s="13"/>
      <c r="L28" s="13"/>
      <c r="M28" s="13"/>
      <c r="N28" s="13">
        <f t="shared" si="4"/>
        <v>900000</v>
      </c>
      <c r="O28" s="13"/>
      <c r="P28" s="13"/>
      <c r="Q28" s="13"/>
      <c r="R28" s="16" t="s">
        <v>29</v>
      </c>
      <c r="S28" s="16"/>
      <c r="T28" s="17">
        <f t="shared" si="0"/>
        <v>7</v>
      </c>
      <c r="U28" s="17"/>
      <c r="V28" s="17">
        <f>VLOOKUP(T28,算出基礎表!$A$27:$I$40,4,1)</f>
        <v>0.14199999999999999</v>
      </c>
      <c r="W28" s="17"/>
      <c r="X28" s="3">
        <f>算出基礎表!U40</f>
        <v>0</v>
      </c>
      <c r="Y28" s="3" t="s">
        <v>62</v>
      </c>
      <c r="Z28" s="3">
        <v>12</v>
      </c>
      <c r="AA28" s="20">
        <f t="shared" si="7"/>
        <v>0</v>
      </c>
      <c r="AB28" s="20"/>
      <c r="AC28" s="20"/>
      <c r="AD28" s="20"/>
      <c r="AE28" s="21">
        <f t="shared" si="5"/>
        <v>1</v>
      </c>
      <c r="AF28" s="17"/>
      <c r="AG28" s="22">
        <f t="shared" si="6"/>
        <v>0</v>
      </c>
      <c r="AH28" s="22"/>
      <c r="AI28" s="22"/>
      <c r="AJ28" s="22"/>
      <c r="AK28" s="13">
        <f t="shared" si="8"/>
        <v>50000</v>
      </c>
      <c r="AL28" s="13"/>
      <c r="AM28" s="13"/>
      <c r="AN28" s="13"/>
      <c r="AO28" s="13">
        <f>SUM($AA$16:AA28)</f>
        <v>950000</v>
      </c>
      <c r="AP28" s="13"/>
      <c r="AQ28" s="13"/>
      <c r="AR28" s="13"/>
    </row>
    <row r="29" spans="1:44" ht="13.5" customHeight="1">
      <c r="A29" s="4">
        <v>14</v>
      </c>
      <c r="B29" s="23" t="s">
        <v>66</v>
      </c>
      <c r="C29" s="24"/>
      <c r="D29" s="14" t="str">
        <f t="shared" si="1"/>
        <v>トラクター(歩行型)</v>
      </c>
      <c r="E29" s="14"/>
      <c r="F29" s="14"/>
      <c r="G29" s="14"/>
      <c r="H29" s="15">
        <f t="shared" si="2"/>
        <v>1</v>
      </c>
      <c r="I29" s="15"/>
      <c r="J29" s="13">
        <f t="shared" si="3"/>
        <v>1000000</v>
      </c>
      <c r="K29" s="13"/>
      <c r="L29" s="13"/>
      <c r="M29" s="13"/>
      <c r="N29" s="13">
        <f t="shared" si="4"/>
        <v>900000</v>
      </c>
      <c r="O29" s="13"/>
      <c r="P29" s="13"/>
      <c r="Q29" s="13"/>
      <c r="R29" s="16" t="s">
        <v>29</v>
      </c>
      <c r="S29" s="16"/>
      <c r="T29" s="17">
        <f t="shared" si="0"/>
        <v>7</v>
      </c>
      <c r="U29" s="17"/>
      <c r="V29" s="17">
        <f>VLOOKUP(T29,算出基礎表!$A$27:$I$40,4,1)</f>
        <v>0.14199999999999999</v>
      </c>
      <c r="W29" s="17"/>
      <c r="X29" s="3">
        <f>算出基礎表!U41</f>
        <v>0</v>
      </c>
      <c r="Y29" s="3" t="s">
        <v>62</v>
      </c>
      <c r="Z29" s="3">
        <v>12</v>
      </c>
      <c r="AA29" s="20">
        <f t="shared" si="7"/>
        <v>0</v>
      </c>
      <c r="AB29" s="20"/>
      <c r="AC29" s="20"/>
      <c r="AD29" s="20"/>
      <c r="AE29" s="21">
        <f t="shared" si="5"/>
        <v>1</v>
      </c>
      <c r="AF29" s="17"/>
      <c r="AG29" s="22">
        <f t="shared" si="6"/>
        <v>0</v>
      </c>
      <c r="AH29" s="22"/>
      <c r="AI29" s="22"/>
      <c r="AJ29" s="22"/>
      <c r="AK29" s="13">
        <f t="shared" si="8"/>
        <v>50000</v>
      </c>
      <c r="AL29" s="13"/>
      <c r="AM29" s="13"/>
      <c r="AN29" s="13"/>
      <c r="AO29" s="13">
        <f>SUM($AA$16:AA29)</f>
        <v>950000</v>
      </c>
      <c r="AP29" s="13"/>
      <c r="AQ29" s="13"/>
      <c r="AR29" s="13"/>
    </row>
    <row r="30" spans="1:44" ht="13.5" customHeight="1">
      <c r="A30" s="4">
        <v>15</v>
      </c>
      <c r="B30" s="23" t="s">
        <v>66</v>
      </c>
      <c r="C30" s="24"/>
      <c r="D30" s="14" t="str">
        <f t="shared" si="1"/>
        <v>トラクター(歩行型)</v>
      </c>
      <c r="E30" s="14"/>
      <c r="F30" s="14"/>
      <c r="G30" s="14"/>
      <c r="H30" s="15">
        <f t="shared" si="2"/>
        <v>1</v>
      </c>
      <c r="I30" s="15"/>
      <c r="J30" s="13">
        <f t="shared" si="3"/>
        <v>1000000</v>
      </c>
      <c r="K30" s="13"/>
      <c r="L30" s="13"/>
      <c r="M30" s="13"/>
      <c r="N30" s="13">
        <f t="shared" si="4"/>
        <v>900000</v>
      </c>
      <c r="O30" s="13"/>
      <c r="P30" s="13"/>
      <c r="Q30" s="13"/>
      <c r="R30" s="16" t="s">
        <v>29</v>
      </c>
      <c r="S30" s="16"/>
      <c r="T30" s="17">
        <f t="shared" si="0"/>
        <v>7</v>
      </c>
      <c r="U30" s="17"/>
      <c r="V30" s="17">
        <f>VLOOKUP(T30,算出基礎表!$A$27:$I$40,4,1)</f>
        <v>0.14199999999999999</v>
      </c>
      <c r="W30" s="17"/>
      <c r="X30" s="3">
        <f>算出基礎表!U42</f>
        <v>0</v>
      </c>
      <c r="Y30" s="3" t="s">
        <v>62</v>
      </c>
      <c r="Z30" s="3">
        <v>12</v>
      </c>
      <c r="AA30" s="20">
        <f t="shared" si="7"/>
        <v>0</v>
      </c>
      <c r="AB30" s="20"/>
      <c r="AC30" s="20"/>
      <c r="AD30" s="20"/>
      <c r="AE30" s="21">
        <f t="shared" si="5"/>
        <v>1</v>
      </c>
      <c r="AF30" s="17"/>
      <c r="AG30" s="22">
        <f t="shared" si="6"/>
        <v>0</v>
      </c>
      <c r="AH30" s="22"/>
      <c r="AI30" s="22"/>
      <c r="AJ30" s="22"/>
      <c r="AK30" s="13">
        <f t="shared" si="8"/>
        <v>50000</v>
      </c>
      <c r="AL30" s="13"/>
      <c r="AM30" s="13"/>
      <c r="AN30" s="13"/>
      <c r="AO30" s="13">
        <f>SUM($AA$16:AA30)</f>
        <v>950000</v>
      </c>
      <c r="AP30" s="13"/>
      <c r="AQ30" s="13"/>
      <c r="AR30" s="13"/>
    </row>
    <row r="31" spans="1:44" ht="13.5" customHeight="1">
      <c r="A31" s="4">
        <v>16</v>
      </c>
      <c r="B31" s="23" t="s">
        <v>66</v>
      </c>
      <c r="C31" s="24"/>
      <c r="D31" s="14" t="str">
        <f t="shared" si="1"/>
        <v>トラクター(歩行型)</v>
      </c>
      <c r="E31" s="14"/>
      <c r="F31" s="14"/>
      <c r="G31" s="14"/>
      <c r="H31" s="15">
        <f t="shared" si="2"/>
        <v>1</v>
      </c>
      <c r="I31" s="15"/>
      <c r="J31" s="13">
        <f t="shared" si="3"/>
        <v>1000000</v>
      </c>
      <c r="K31" s="13"/>
      <c r="L31" s="13"/>
      <c r="M31" s="13"/>
      <c r="N31" s="13">
        <f t="shared" si="4"/>
        <v>900000</v>
      </c>
      <c r="O31" s="13"/>
      <c r="P31" s="13"/>
      <c r="Q31" s="13"/>
      <c r="R31" s="16" t="s">
        <v>29</v>
      </c>
      <c r="S31" s="16"/>
      <c r="T31" s="17">
        <f t="shared" si="0"/>
        <v>7</v>
      </c>
      <c r="U31" s="17"/>
      <c r="V31" s="17">
        <f>VLOOKUP(T31,算出基礎表!$A$27:$I$40,4,1)</f>
        <v>0.14199999999999999</v>
      </c>
      <c r="W31" s="17"/>
      <c r="X31" s="3">
        <f>算出基礎表!U43</f>
        <v>0</v>
      </c>
      <c r="Y31" s="3" t="s">
        <v>62</v>
      </c>
      <c r="Z31" s="3">
        <v>12</v>
      </c>
      <c r="AA31" s="20">
        <f t="shared" si="7"/>
        <v>0</v>
      </c>
      <c r="AB31" s="20"/>
      <c r="AC31" s="20"/>
      <c r="AD31" s="20"/>
      <c r="AE31" s="21">
        <f t="shared" si="5"/>
        <v>1</v>
      </c>
      <c r="AF31" s="17"/>
      <c r="AG31" s="22">
        <f t="shared" si="6"/>
        <v>0</v>
      </c>
      <c r="AH31" s="22"/>
      <c r="AI31" s="22"/>
      <c r="AJ31" s="22"/>
      <c r="AK31" s="13">
        <f t="shared" si="8"/>
        <v>50000</v>
      </c>
      <c r="AL31" s="13"/>
      <c r="AM31" s="13"/>
      <c r="AN31" s="13"/>
      <c r="AO31" s="13">
        <f>SUM($AA$16:AA31)</f>
        <v>950000</v>
      </c>
      <c r="AP31" s="13"/>
      <c r="AQ31" s="13"/>
      <c r="AR31" s="13"/>
    </row>
    <row r="32" spans="1:44" ht="13.5" customHeight="1">
      <c r="A32" s="1" t="s">
        <v>79</v>
      </c>
    </row>
    <row r="33" spans="1:21" ht="13.5" customHeight="1">
      <c r="A33" s="17"/>
      <c r="B33" s="17"/>
      <c r="C33" s="17"/>
      <c r="D33" s="25" t="s">
        <v>58</v>
      </c>
      <c r="E33" s="25"/>
      <c r="F33" s="25"/>
      <c r="G33" s="25"/>
      <c r="H33" s="35" t="s">
        <v>71</v>
      </c>
      <c r="I33" s="36"/>
      <c r="J33" s="26" t="s">
        <v>64</v>
      </c>
      <c r="K33" s="26"/>
      <c r="L33" s="26"/>
      <c r="M33" s="26"/>
      <c r="N33" s="17" t="s">
        <v>65</v>
      </c>
      <c r="O33" s="17"/>
      <c r="P33" s="17"/>
      <c r="Q33" s="17"/>
      <c r="R33" s="17" t="s">
        <v>69</v>
      </c>
      <c r="S33" s="17"/>
      <c r="T33" s="17"/>
      <c r="U33" s="17"/>
    </row>
    <row r="34" spans="1:21" ht="13.5" customHeight="1">
      <c r="A34" s="17"/>
      <c r="B34" s="17"/>
      <c r="C34" s="17"/>
      <c r="D34" s="25"/>
      <c r="E34" s="25"/>
      <c r="F34" s="25"/>
      <c r="G34" s="25"/>
      <c r="H34" s="37"/>
      <c r="I34" s="38"/>
      <c r="J34" s="26"/>
      <c r="K34" s="26"/>
      <c r="L34" s="26"/>
      <c r="M34" s="26"/>
      <c r="N34" s="17"/>
      <c r="O34" s="17"/>
      <c r="P34" s="17"/>
      <c r="Q34" s="17"/>
      <c r="R34" s="17"/>
      <c r="S34" s="17"/>
      <c r="T34" s="17"/>
      <c r="U34" s="17"/>
    </row>
    <row r="35" spans="1:21" ht="13.5" customHeight="1">
      <c r="A35" s="17"/>
      <c r="B35" s="17"/>
      <c r="C35" s="17"/>
      <c r="D35" s="25"/>
      <c r="E35" s="25"/>
      <c r="F35" s="25"/>
      <c r="G35" s="25"/>
      <c r="H35" s="39"/>
      <c r="I35" s="40"/>
      <c r="J35" s="26"/>
      <c r="K35" s="26"/>
      <c r="L35" s="26"/>
      <c r="M35" s="26"/>
      <c r="N35" s="17"/>
      <c r="O35" s="17"/>
      <c r="P35" s="17"/>
      <c r="Q35" s="17"/>
      <c r="R35" s="17"/>
      <c r="S35" s="17"/>
      <c r="T35" s="17"/>
      <c r="U35" s="17"/>
    </row>
    <row r="36" spans="1:21" ht="13.5" customHeight="1">
      <c r="A36" s="4">
        <v>1</v>
      </c>
      <c r="B36" s="23" t="s">
        <v>66</v>
      </c>
      <c r="C36" s="24"/>
      <c r="D36" s="13">
        <f>$AK$31</f>
        <v>50000</v>
      </c>
      <c r="E36" s="13"/>
      <c r="F36" s="13"/>
      <c r="G36" s="13"/>
      <c r="H36" s="6" t="s">
        <v>70</v>
      </c>
      <c r="I36" s="7">
        <v>5</v>
      </c>
      <c r="J36" s="22">
        <f>ROUNDUP(D36/I36,0)</f>
        <v>10000</v>
      </c>
      <c r="K36" s="22"/>
      <c r="L36" s="22"/>
      <c r="M36" s="22"/>
      <c r="N36" s="13">
        <f>D36-J36</f>
        <v>40000</v>
      </c>
      <c r="O36" s="13"/>
      <c r="P36" s="13"/>
      <c r="Q36" s="13"/>
      <c r="R36" s="13">
        <f>AO31+J36</f>
        <v>960000</v>
      </c>
      <c r="S36" s="13"/>
      <c r="T36" s="13"/>
      <c r="U36" s="13"/>
    </row>
    <row r="37" spans="1:21" ht="13.5" customHeight="1">
      <c r="A37" s="4">
        <v>2</v>
      </c>
      <c r="B37" s="23" t="s">
        <v>66</v>
      </c>
      <c r="C37" s="24"/>
      <c r="D37" s="13">
        <f t="shared" ref="D37:D40" si="9">$AK$31</f>
        <v>50000</v>
      </c>
      <c r="E37" s="13"/>
      <c r="F37" s="13"/>
      <c r="G37" s="13"/>
      <c r="H37" s="6" t="s">
        <v>70</v>
      </c>
      <c r="I37" s="7">
        <v>5</v>
      </c>
      <c r="J37" s="22">
        <f t="shared" ref="J37:J39" si="10">ROUNDUP(D37/I37,0)</f>
        <v>10000</v>
      </c>
      <c r="K37" s="22"/>
      <c r="L37" s="22"/>
      <c r="M37" s="22"/>
      <c r="N37" s="13">
        <f>N36-J37</f>
        <v>30000</v>
      </c>
      <c r="O37" s="13"/>
      <c r="P37" s="13"/>
      <c r="Q37" s="13"/>
      <c r="R37" s="13">
        <f>R36+J37</f>
        <v>970000</v>
      </c>
      <c r="S37" s="13"/>
      <c r="T37" s="13"/>
      <c r="U37" s="13"/>
    </row>
    <row r="38" spans="1:21" ht="13.5" customHeight="1">
      <c r="A38" s="4">
        <v>3</v>
      </c>
      <c r="B38" s="23" t="s">
        <v>66</v>
      </c>
      <c r="C38" s="24"/>
      <c r="D38" s="13">
        <f t="shared" si="9"/>
        <v>50000</v>
      </c>
      <c r="E38" s="13"/>
      <c r="F38" s="13"/>
      <c r="G38" s="13"/>
      <c r="H38" s="6" t="s">
        <v>70</v>
      </c>
      <c r="I38" s="7">
        <v>5</v>
      </c>
      <c r="J38" s="22">
        <f t="shared" si="10"/>
        <v>10000</v>
      </c>
      <c r="K38" s="22"/>
      <c r="L38" s="22"/>
      <c r="M38" s="22"/>
      <c r="N38" s="13">
        <f t="shared" ref="N38:N39" si="11">N37-J38</f>
        <v>20000</v>
      </c>
      <c r="O38" s="13"/>
      <c r="P38" s="13"/>
      <c r="Q38" s="13"/>
      <c r="R38" s="13">
        <f t="shared" ref="R38:R40" si="12">R37+J38</f>
        <v>980000</v>
      </c>
      <c r="S38" s="13"/>
      <c r="T38" s="13"/>
      <c r="U38" s="13"/>
    </row>
    <row r="39" spans="1:21" ht="13.5" customHeight="1">
      <c r="A39" s="4">
        <v>4</v>
      </c>
      <c r="B39" s="23" t="s">
        <v>66</v>
      </c>
      <c r="C39" s="24"/>
      <c r="D39" s="13">
        <f t="shared" si="9"/>
        <v>50000</v>
      </c>
      <c r="E39" s="13"/>
      <c r="F39" s="13"/>
      <c r="G39" s="13"/>
      <c r="H39" s="6" t="s">
        <v>70</v>
      </c>
      <c r="I39" s="7">
        <v>5</v>
      </c>
      <c r="J39" s="22">
        <f t="shared" si="10"/>
        <v>10000</v>
      </c>
      <c r="K39" s="22"/>
      <c r="L39" s="22"/>
      <c r="M39" s="22"/>
      <c r="N39" s="13">
        <f t="shared" si="11"/>
        <v>10000</v>
      </c>
      <c r="O39" s="13"/>
      <c r="P39" s="13"/>
      <c r="Q39" s="13"/>
      <c r="R39" s="13">
        <f t="shared" si="12"/>
        <v>990000</v>
      </c>
      <c r="S39" s="13"/>
      <c r="T39" s="13"/>
      <c r="U39" s="13"/>
    </row>
    <row r="40" spans="1:21" ht="13.5" customHeight="1">
      <c r="A40" s="4">
        <v>5</v>
      </c>
      <c r="B40" s="23" t="s">
        <v>66</v>
      </c>
      <c r="C40" s="24"/>
      <c r="D40" s="13">
        <f t="shared" si="9"/>
        <v>50000</v>
      </c>
      <c r="E40" s="13"/>
      <c r="F40" s="13"/>
      <c r="G40" s="13"/>
      <c r="H40" s="6" t="s">
        <v>70</v>
      </c>
      <c r="I40" s="7">
        <v>5</v>
      </c>
      <c r="J40" s="22">
        <f>ROUNDUP(D40/I40,0)-1</f>
        <v>9999</v>
      </c>
      <c r="K40" s="22"/>
      <c r="L40" s="22"/>
      <c r="M40" s="22"/>
      <c r="N40" s="13">
        <v>1</v>
      </c>
      <c r="O40" s="13"/>
      <c r="P40" s="13"/>
      <c r="Q40" s="13"/>
      <c r="R40" s="13">
        <f t="shared" si="12"/>
        <v>999999</v>
      </c>
      <c r="S40" s="13"/>
      <c r="T40" s="13"/>
      <c r="U40" s="13"/>
    </row>
    <row r="41" spans="1:21" ht="13.5" customHeight="1">
      <c r="A41" s="11" t="s">
        <v>90</v>
      </c>
      <c r="B41" s="1" t="s">
        <v>91</v>
      </c>
    </row>
    <row r="42" spans="1:21" ht="13.5" customHeight="1">
      <c r="B42" s="1" t="s">
        <v>93</v>
      </c>
    </row>
    <row r="43" spans="1:21" ht="13.5" customHeight="1">
      <c r="B43" s="1" t="s">
        <v>92</v>
      </c>
    </row>
  </sheetData>
  <mergeCells count="268">
    <mergeCell ref="A1:N2"/>
    <mergeCell ref="J40:M40"/>
    <mergeCell ref="N40:Q40"/>
    <mergeCell ref="R33:U35"/>
    <mergeCell ref="R36:U36"/>
    <mergeCell ref="R37:U37"/>
    <mergeCell ref="R38:U38"/>
    <mergeCell ref="R39:U39"/>
    <mergeCell ref="R40:U40"/>
    <mergeCell ref="J37:M37"/>
    <mergeCell ref="N37:Q37"/>
    <mergeCell ref="J38:M38"/>
    <mergeCell ref="N38:Q38"/>
    <mergeCell ref="J39:M39"/>
    <mergeCell ref="N39:Q39"/>
    <mergeCell ref="B39:C39"/>
    <mergeCell ref="B40:C40"/>
    <mergeCell ref="D36:G36"/>
    <mergeCell ref="D37:G37"/>
    <mergeCell ref="D38:G38"/>
    <mergeCell ref="D39:G39"/>
    <mergeCell ref="D40:G40"/>
    <mergeCell ref="A33:C35"/>
    <mergeCell ref="R24:S24"/>
    <mergeCell ref="AO26:AR26"/>
    <mergeCell ref="AO27:AR27"/>
    <mergeCell ref="AO28:AR28"/>
    <mergeCell ref="AO29:AR29"/>
    <mergeCell ref="AO30:AR30"/>
    <mergeCell ref="AO31:AR31"/>
    <mergeCell ref="R29:S29"/>
    <mergeCell ref="T29:U29"/>
    <mergeCell ref="B29:C29"/>
    <mergeCell ref="D29:G29"/>
    <mergeCell ref="H29:I29"/>
    <mergeCell ref="J29:M29"/>
    <mergeCell ref="N29:Q29"/>
    <mergeCell ref="B28:C28"/>
    <mergeCell ref="D28:G28"/>
    <mergeCell ref="H28:I28"/>
    <mergeCell ref="B30:C30"/>
    <mergeCell ref="D30:G30"/>
    <mergeCell ref="H30:I30"/>
    <mergeCell ref="J30:M30"/>
    <mergeCell ref="N30:Q30"/>
    <mergeCell ref="R30:S30"/>
    <mergeCell ref="V29:W29"/>
    <mergeCell ref="AA29:AD29"/>
    <mergeCell ref="B38:C38"/>
    <mergeCell ref="D33:G35"/>
    <mergeCell ref="H33:I35"/>
    <mergeCell ref="J33:M35"/>
    <mergeCell ref="N33:Q35"/>
    <mergeCell ref="J36:M36"/>
    <mergeCell ref="N36:Q36"/>
    <mergeCell ref="B36:C36"/>
    <mergeCell ref="B37:C37"/>
    <mergeCell ref="AK28:AN28"/>
    <mergeCell ref="AK29:AN29"/>
    <mergeCell ref="AK30:AN30"/>
    <mergeCell ref="AK31:AN31"/>
    <mergeCell ref="B31:C31"/>
    <mergeCell ref="D31:G31"/>
    <mergeCell ref="H31:I31"/>
    <mergeCell ref="J31:M31"/>
    <mergeCell ref="N31:Q31"/>
    <mergeCell ref="R31:S31"/>
    <mergeCell ref="T31:U31"/>
    <mergeCell ref="V31:W31"/>
    <mergeCell ref="AA31:AD31"/>
    <mergeCell ref="V28:W28"/>
    <mergeCell ref="AA28:AD28"/>
    <mergeCell ref="R28:S28"/>
    <mergeCell ref="T28:U28"/>
    <mergeCell ref="AE31:AF31"/>
    <mergeCell ref="AG31:AJ31"/>
    <mergeCell ref="T30:U30"/>
    <mergeCell ref="V30:W30"/>
    <mergeCell ref="AA30:AD30"/>
    <mergeCell ref="J28:M28"/>
    <mergeCell ref="N28:Q28"/>
    <mergeCell ref="AG30:AJ30"/>
    <mergeCell ref="AE28:AF28"/>
    <mergeCell ref="AE27:AF27"/>
    <mergeCell ref="AG27:AJ27"/>
    <mergeCell ref="AE23:AF23"/>
    <mergeCell ref="AG23:AJ23"/>
    <mergeCell ref="AE24:AF24"/>
    <mergeCell ref="AG24:AJ24"/>
    <mergeCell ref="AE26:AF26"/>
    <mergeCell ref="AG26:AJ26"/>
    <mergeCell ref="AG29:AJ29"/>
    <mergeCell ref="AG28:AJ28"/>
    <mergeCell ref="AE29:AF29"/>
    <mergeCell ref="AE30:AF30"/>
    <mergeCell ref="T24:U24"/>
    <mergeCell ref="V24:W24"/>
    <mergeCell ref="AA24:AD24"/>
    <mergeCell ref="R23:S23"/>
    <mergeCell ref="T23:U23"/>
    <mergeCell ref="AE21:AF21"/>
    <mergeCell ref="AG21:AJ21"/>
    <mergeCell ref="AE22:AF22"/>
    <mergeCell ref="AG22:AJ22"/>
    <mergeCell ref="AO13:AR15"/>
    <mergeCell ref="AO16:AR16"/>
    <mergeCell ref="AO17:AR17"/>
    <mergeCell ref="AO18:AR18"/>
    <mergeCell ref="AO19:AR19"/>
    <mergeCell ref="AO20:AR20"/>
    <mergeCell ref="AO21:AR21"/>
    <mergeCell ref="AO22:AR22"/>
    <mergeCell ref="AO23:AR23"/>
    <mergeCell ref="R27:S27"/>
    <mergeCell ref="T27:U27"/>
    <mergeCell ref="AE25:AF25"/>
    <mergeCell ref="AG25:AJ25"/>
    <mergeCell ref="B25:C25"/>
    <mergeCell ref="D25:G25"/>
    <mergeCell ref="H25:I25"/>
    <mergeCell ref="J25:M25"/>
    <mergeCell ref="N25:Q25"/>
    <mergeCell ref="R25:S25"/>
    <mergeCell ref="T25:U25"/>
    <mergeCell ref="V25:W25"/>
    <mergeCell ref="AA25:AD25"/>
    <mergeCell ref="B26:C26"/>
    <mergeCell ref="D26:G26"/>
    <mergeCell ref="H26:I26"/>
    <mergeCell ref="J26:M26"/>
    <mergeCell ref="N26:Q26"/>
    <mergeCell ref="V26:W26"/>
    <mergeCell ref="V27:W27"/>
    <mergeCell ref="AA27:AD27"/>
    <mergeCell ref="R26:S26"/>
    <mergeCell ref="T26:U26"/>
    <mergeCell ref="AA26:AD26"/>
    <mergeCell ref="H23:I23"/>
    <mergeCell ref="J23:M23"/>
    <mergeCell ref="N23:Q23"/>
    <mergeCell ref="B24:C24"/>
    <mergeCell ref="D24:G24"/>
    <mergeCell ref="H24:I24"/>
    <mergeCell ref="J24:M24"/>
    <mergeCell ref="N24:Q24"/>
    <mergeCell ref="B27:C27"/>
    <mergeCell ref="D27:G27"/>
    <mergeCell ref="H27:I27"/>
    <mergeCell ref="J27:M27"/>
    <mergeCell ref="N27:Q27"/>
    <mergeCell ref="AO24:AR24"/>
    <mergeCell ref="AO25:AR25"/>
    <mergeCell ref="R19:S19"/>
    <mergeCell ref="T19:U19"/>
    <mergeCell ref="V19:W19"/>
    <mergeCell ref="AA19:AD19"/>
    <mergeCell ref="B22:C22"/>
    <mergeCell ref="D22:G22"/>
    <mergeCell ref="H22:I22"/>
    <mergeCell ref="J22:M22"/>
    <mergeCell ref="N22:Q22"/>
    <mergeCell ref="R22:S22"/>
    <mergeCell ref="T22:U22"/>
    <mergeCell ref="V22:W22"/>
    <mergeCell ref="AA22:AD22"/>
    <mergeCell ref="B21:C21"/>
    <mergeCell ref="D21:G21"/>
    <mergeCell ref="H21:I21"/>
    <mergeCell ref="J21:M21"/>
    <mergeCell ref="N21:Q21"/>
    <mergeCell ref="R21:S21"/>
    <mergeCell ref="T21:U21"/>
    <mergeCell ref="B23:C23"/>
    <mergeCell ref="D23:G23"/>
    <mergeCell ref="B19:C19"/>
    <mergeCell ref="D19:G19"/>
    <mergeCell ref="H19:I19"/>
    <mergeCell ref="J19:M19"/>
    <mergeCell ref="N19:Q19"/>
    <mergeCell ref="B17:C17"/>
    <mergeCell ref="D17:G17"/>
    <mergeCell ref="H17:I17"/>
    <mergeCell ref="J17:M17"/>
    <mergeCell ref="N17:Q17"/>
    <mergeCell ref="B18:C18"/>
    <mergeCell ref="D18:G18"/>
    <mergeCell ref="H18:I18"/>
    <mergeCell ref="J18:M18"/>
    <mergeCell ref="N18:Q18"/>
    <mergeCell ref="B20:C20"/>
    <mergeCell ref="D20:G20"/>
    <mergeCell ref="H20:I20"/>
    <mergeCell ref="J20:M20"/>
    <mergeCell ref="N20:Q20"/>
    <mergeCell ref="R20:S20"/>
    <mergeCell ref="T20:U20"/>
    <mergeCell ref="V20:W20"/>
    <mergeCell ref="AA20:AD20"/>
    <mergeCell ref="R18:S18"/>
    <mergeCell ref="T18:U18"/>
    <mergeCell ref="V18:W18"/>
    <mergeCell ref="AA18:AD18"/>
    <mergeCell ref="AK13:AN15"/>
    <mergeCell ref="A10:E10"/>
    <mergeCell ref="F10:K10"/>
    <mergeCell ref="AE13:AF15"/>
    <mergeCell ref="AG13:AJ15"/>
    <mergeCell ref="B16:C16"/>
    <mergeCell ref="D16:G16"/>
    <mergeCell ref="H16:I16"/>
    <mergeCell ref="J16:M16"/>
    <mergeCell ref="N16:Q16"/>
    <mergeCell ref="R16:S16"/>
    <mergeCell ref="T16:U16"/>
    <mergeCell ref="N13:Q15"/>
    <mergeCell ref="R13:S15"/>
    <mergeCell ref="T13:U15"/>
    <mergeCell ref="V13:W15"/>
    <mergeCell ref="X13:Z15"/>
    <mergeCell ref="AA13:AD15"/>
    <mergeCell ref="AK27:AN27"/>
    <mergeCell ref="A5:E5"/>
    <mergeCell ref="F5:K5"/>
    <mergeCell ref="A6:E6"/>
    <mergeCell ref="F6:K6"/>
    <mergeCell ref="A7:E7"/>
    <mergeCell ref="F7:K7"/>
    <mergeCell ref="A11:E11"/>
    <mergeCell ref="F11:K11"/>
    <mergeCell ref="A13:C15"/>
    <mergeCell ref="D13:G15"/>
    <mergeCell ref="H13:I15"/>
    <mergeCell ref="J13:M15"/>
    <mergeCell ref="A8:E8"/>
    <mergeCell ref="F8:K8"/>
    <mergeCell ref="A9:E9"/>
    <mergeCell ref="F9:K9"/>
    <mergeCell ref="AK19:AN19"/>
    <mergeCell ref="AK20:AN20"/>
    <mergeCell ref="AK21:AN21"/>
    <mergeCell ref="R17:S17"/>
    <mergeCell ref="T17:U17"/>
    <mergeCell ref="V17:W17"/>
    <mergeCell ref="AA17:AD17"/>
    <mergeCell ref="AK22:AN22"/>
    <mergeCell ref="AK23:AN23"/>
    <mergeCell ref="AK24:AN24"/>
    <mergeCell ref="AK25:AN25"/>
    <mergeCell ref="AK26:AN26"/>
    <mergeCell ref="AK18:AN18"/>
    <mergeCell ref="V16:W16"/>
    <mergeCell ref="AA16:AD16"/>
    <mergeCell ref="AE16:AF16"/>
    <mergeCell ref="AG16:AJ16"/>
    <mergeCell ref="AK16:AN16"/>
    <mergeCell ref="AK17:AN17"/>
    <mergeCell ref="V21:W21"/>
    <mergeCell ref="AA21:AD21"/>
    <mergeCell ref="AE17:AF17"/>
    <mergeCell ref="AE18:AF18"/>
    <mergeCell ref="AE20:AF20"/>
    <mergeCell ref="V23:W23"/>
    <mergeCell ref="AA23:AD23"/>
    <mergeCell ref="AG17:AJ17"/>
    <mergeCell ref="AG18:AJ18"/>
    <mergeCell ref="AG19:AJ19"/>
    <mergeCell ref="AG20:AJ20"/>
    <mergeCell ref="AE19:AF19"/>
  </mergeCells>
  <phoneticPr fontId="2"/>
  <pageMargins left="0.77" right="0.70866141732283472" top="0.49" bottom="0.21" header="0.31496062992125984" footer="0.2"/>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showInputMessage="1">
          <x14:formula1>
            <xm:f>算出基礎表!$G$3:$G$23</xm:f>
          </x14:formula1>
          <xm:sqref>F5:K5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workbookViewId="0">
      <selection activeCell="I1" sqref="I1"/>
    </sheetView>
  </sheetViews>
  <sheetFormatPr defaultColWidth="3.125" defaultRowHeight="13.5"/>
  <cols>
    <col min="1" max="47" width="3.125" style="1"/>
    <col min="48" max="52" width="6.5" style="1" bestFit="1" customWidth="1"/>
    <col min="53" max="53" width="3.5" style="1" bestFit="1" customWidth="1"/>
    <col min="54" max="16384" width="3.125" style="1"/>
  </cols>
  <sheetData>
    <row r="1" spans="1:47">
      <c r="A1" s="1" t="s">
        <v>27</v>
      </c>
      <c r="AH1" s="1" t="s">
        <v>74</v>
      </c>
    </row>
    <row r="2" spans="1:47" ht="13.5" customHeight="1">
      <c r="A2" s="31" t="s">
        <v>122</v>
      </c>
      <c r="B2" s="31"/>
      <c r="C2" s="31"/>
      <c r="D2" s="31"/>
      <c r="E2" s="31"/>
      <c r="F2" s="31"/>
      <c r="G2" s="54" t="s">
        <v>123</v>
      </c>
      <c r="H2" s="55"/>
      <c r="I2" s="55"/>
      <c r="J2" s="55"/>
      <c r="K2" s="55"/>
      <c r="L2" s="55"/>
      <c r="M2" s="55"/>
      <c r="N2" s="56"/>
      <c r="O2" s="17" t="s">
        <v>26</v>
      </c>
      <c r="P2" s="17"/>
      <c r="Q2" s="17"/>
      <c r="R2" s="17"/>
      <c r="S2" s="17"/>
      <c r="T2" s="17"/>
      <c r="U2" s="17"/>
      <c r="V2" s="17"/>
      <c r="W2" s="17"/>
      <c r="X2" s="17"/>
      <c r="Y2" s="17"/>
      <c r="Z2" s="17"/>
      <c r="AA2" s="17" t="s">
        <v>19</v>
      </c>
      <c r="AB2" s="17"/>
      <c r="AC2" s="17"/>
      <c r="AD2" s="17" t="s">
        <v>20</v>
      </c>
      <c r="AE2" s="17"/>
      <c r="AF2" s="17"/>
      <c r="AH2" s="9" t="s">
        <v>86</v>
      </c>
    </row>
    <row r="3" spans="1:47">
      <c r="A3" s="44" t="s">
        <v>99</v>
      </c>
      <c r="B3" s="45"/>
      <c r="C3" s="45"/>
      <c r="D3" s="45"/>
      <c r="E3" s="45"/>
      <c r="F3" s="46"/>
      <c r="G3" s="44" t="s">
        <v>100</v>
      </c>
      <c r="H3" s="45"/>
      <c r="I3" s="45"/>
      <c r="J3" s="45"/>
      <c r="K3" s="45"/>
      <c r="L3" s="45"/>
      <c r="M3" s="45"/>
      <c r="N3" s="46"/>
      <c r="O3" s="50" t="s">
        <v>6</v>
      </c>
      <c r="P3" s="50"/>
      <c r="Q3" s="50"/>
      <c r="R3" s="50"/>
      <c r="S3" s="50"/>
      <c r="T3" s="50"/>
      <c r="U3" s="50"/>
      <c r="V3" s="50"/>
      <c r="W3" s="50"/>
      <c r="X3" s="50"/>
      <c r="Y3" s="50"/>
      <c r="Z3" s="50"/>
      <c r="AA3" s="17">
        <v>15</v>
      </c>
      <c r="AB3" s="17"/>
      <c r="AC3" s="17"/>
      <c r="AD3" s="17">
        <v>14</v>
      </c>
      <c r="AE3" s="17"/>
      <c r="AF3" s="17"/>
    </row>
    <row r="4" spans="1:47">
      <c r="A4" s="47"/>
      <c r="B4" s="48"/>
      <c r="C4" s="48"/>
      <c r="D4" s="48"/>
      <c r="E4" s="48"/>
      <c r="F4" s="49"/>
      <c r="G4" s="44" t="s">
        <v>101</v>
      </c>
      <c r="H4" s="45"/>
      <c r="I4" s="45"/>
      <c r="J4" s="45"/>
      <c r="K4" s="45"/>
      <c r="L4" s="45"/>
      <c r="M4" s="45"/>
      <c r="N4" s="46"/>
      <c r="O4" s="52" t="s">
        <v>7</v>
      </c>
      <c r="P4" s="52"/>
      <c r="Q4" s="52"/>
      <c r="R4" s="52"/>
      <c r="S4" s="52"/>
      <c r="T4" s="52"/>
      <c r="U4" s="52"/>
      <c r="V4" s="52"/>
      <c r="W4" s="52"/>
      <c r="X4" s="52"/>
      <c r="Y4" s="52"/>
      <c r="Z4" s="52"/>
      <c r="AA4" s="17">
        <v>8</v>
      </c>
      <c r="AB4" s="17"/>
      <c r="AC4" s="17"/>
      <c r="AD4" s="17">
        <v>8</v>
      </c>
      <c r="AE4" s="17"/>
      <c r="AF4" s="17"/>
      <c r="AI4" s="1" t="s">
        <v>77</v>
      </c>
    </row>
    <row r="5" spans="1:47">
      <c r="A5" s="53" t="s">
        <v>21</v>
      </c>
      <c r="B5" s="53"/>
      <c r="C5" s="53"/>
      <c r="D5" s="53"/>
      <c r="E5" s="53"/>
      <c r="F5" s="53"/>
      <c r="G5" s="60" t="s">
        <v>102</v>
      </c>
      <c r="H5" s="61"/>
      <c r="I5" s="61"/>
      <c r="J5" s="61"/>
      <c r="K5" s="61"/>
      <c r="L5" s="61"/>
      <c r="M5" s="61"/>
      <c r="N5" s="62"/>
      <c r="O5" s="50" t="s">
        <v>22</v>
      </c>
      <c r="P5" s="50"/>
      <c r="Q5" s="50"/>
      <c r="R5" s="50"/>
      <c r="S5" s="50"/>
      <c r="T5" s="50"/>
      <c r="U5" s="50"/>
      <c r="V5" s="50"/>
      <c r="W5" s="50"/>
      <c r="X5" s="50"/>
      <c r="Y5" s="50"/>
      <c r="Z5" s="50"/>
      <c r="AA5" s="17"/>
      <c r="AB5" s="17"/>
      <c r="AC5" s="17"/>
      <c r="AD5" s="17">
        <v>10</v>
      </c>
      <c r="AE5" s="17"/>
      <c r="AF5" s="17"/>
      <c r="AJ5" s="8" t="s">
        <v>78</v>
      </c>
    </row>
    <row r="6" spans="1:47">
      <c r="A6" s="53" t="s">
        <v>8</v>
      </c>
      <c r="B6" s="53"/>
      <c r="C6" s="53"/>
      <c r="D6" s="53"/>
      <c r="E6" s="53"/>
      <c r="F6" s="53"/>
      <c r="G6" s="60" t="s">
        <v>103</v>
      </c>
      <c r="H6" s="61"/>
      <c r="I6" s="61"/>
      <c r="J6" s="61"/>
      <c r="K6" s="61"/>
      <c r="L6" s="61"/>
      <c r="M6" s="61"/>
      <c r="N6" s="62"/>
      <c r="O6" s="50" t="s">
        <v>9</v>
      </c>
      <c r="P6" s="50"/>
      <c r="Q6" s="50"/>
      <c r="R6" s="50"/>
      <c r="S6" s="50"/>
      <c r="T6" s="50"/>
      <c r="U6" s="50"/>
      <c r="V6" s="50"/>
      <c r="W6" s="50"/>
      <c r="X6" s="50"/>
      <c r="Y6" s="50"/>
      <c r="Z6" s="50"/>
      <c r="AA6" s="17">
        <v>4</v>
      </c>
      <c r="AB6" s="17"/>
      <c r="AC6" s="17"/>
      <c r="AD6" s="17">
        <v>4</v>
      </c>
      <c r="AE6" s="17"/>
      <c r="AF6" s="17"/>
      <c r="AJ6" s="74"/>
      <c r="AK6" s="74"/>
      <c r="AL6" s="12" t="s">
        <v>97</v>
      </c>
      <c r="AM6" s="74"/>
      <c r="AN6" s="74"/>
      <c r="AO6" s="11" t="s">
        <v>94</v>
      </c>
      <c r="AP6" s="73">
        <v>0.8</v>
      </c>
      <c r="AQ6" s="73"/>
      <c r="AR6" s="11" t="s">
        <v>98</v>
      </c>
      <c r="AS6" s="73">
        <f>IF(AJ6-(AM6*AP6)&lt;2,2,ROUNDDOWN(AJ6-(AM6*AP6),0))</f>
        <v>2</v>
      </c>
      <c r="AT6" s="73"/>
      <c r="AU6" s="1" t="s">
        <v>96</v>
      </c>
    </row>
    <row r="7" spans="1:47">
      <c r="A7" s="53" t="s">
        <v>24</v>
      </c>
      <c r="B7" s="53"/>
      <c r="C7" s="53"/>
      <c r="D7" s="53"/>
      <c r="E7" s="53"/>
      <c r="F7" s="53"/>
      <c r="G7" s="60" t="s">
        <v>121</v>
      </c>
      <c r="H7" s="61"/>
      <c r="I7" s="61"/>
      <c r="J7" s="61"/>
      <c r="K7" s="61"/>
      <c r="L7" s="61"/>
      <c r="M7" s="61"/>
      <c r="N7" s="62"/>
      <c r="O7" s="50"/>
      <c r="P7" s="50"/>
      <c r="Q7" s="50"/>
      <c r="R7" s="50"/>
      <c r="S7" s="50"/>
      <c r="T7" s="50"/>
      <c r="U7" s="50"/>
      <c r="V7" s="50"/>
      <c r="W7" s="50"/>
      <c r="X7" s="50"/>
      <c r="Y7" s="50"/>
      <c r="Z7" s="50"/>
      <c r="AA7" s="17">
        <v>5</v>
      </c>
      <c r="AB7" s="17"/>
      <c r="AC7" s="17"/>
      <c r="AD7" s="17">
        <v>5</v>
      </c>
      <c r="AE7" s="17"/>
      <c r="AF7" s="17"/>
      <c r="AJ7" s="11"/>
      <c r="AK7" s="11"/>
      <c r="AL7" s="12"/>
      <c r="AM7" s="11"/>
      <c r="AN7" s="11"/>
      <c r="AO7" s="11"/>
      <c r="AP7" s="11"/>
      <c r="AQ7" s="11"/>
      <c r="AR7" s="11"/>
      <c r="AS7" s="11"/>
      <c r="AT7" s="11"/>
    </row>
    <row r="8" spans="1:47">
      <c r="A8" s="44" t="s">
        <v>10</v>
      </c>
      <c r="B8" s="45"/>
      <c r="C8" s="45"/>
      <c r="D8" s="45"/>
      <c r="E8" s="45"/>
      <c r="F8" s="46"/>
      <c r="G8" s="60" t="s">
        <v>105</v>
      </c>
      <c r="H8" s="61"/>
      <c r="I8" s="61"/>
      <c r="J8" s="61"/>
      <c r="K8" s="61"/>
      <c r="L8" s="61"/>
      <c r="M8" s="61"/>
      <c r="N8" s="62"/>
      <c r="O8" s="50" t="s">
        <v>11</v>
      </c>
      <c r="P8" s="50"/>
      <c r="Q8" s="50"/>
      <c r="R8" s="50"/>
      <c r="S8" s="50"/>
      <c r="T8" s="50"/>
      <c r="U8" s="50"/>
      <c r="V8" s="50"/>
      <c r="W8" s="50"/>
      <c r="X8" s="50"/>
      <c r="Y8" s="50"/>
      <c r="Z8" s="50"/>
      <c r="AA8" s="17">
        <v>5</v>
      </c>
      <c r="AB8" s="17"/>
      <c r="AC8" s="17"/>
      <c r="AD8" s="17">
        <v>7</v>
      </c>
      <c r="AE8" s="17"/>
      <c r="AF8" s="17"/>
      <c r="AI8" s="1" t="s">
        <v>75</v>
      </c>
    </row>
    <row r="9" spans="1:47">
      <c r="A9" s="47"/>
      <c r="B9" s="48"/>
      <c r="C9" s="48"/>
      <c r="D9" s="48"/>
      <c r="E9" s="48"/>
      <c r="F9" s="49"/>
      <c r="G9" s="60" t="s">
        <v>106</v>
      </c>
      <c r="H9" s="61"/>
      <c r="I9" s="61"/>
      <c r="J9" s="61"/>
      <c r="K9" s="61"/>
      <c r="L9" s="61"/>
      <c r="M9" s="61"/>
      <c r="N9" s="62"/>
      <c r="O9" s="43" t="s">
        <v>12</v>
      </c>
      <c r="P9" s="43"/>
      <c r="Q9" s="43"/>
      <c r="R9" s="43"/>
      <c r="S9" s="43"/>
      <c r="T9" s="43"/>
      <c r="U9" s="43"/>
      <c r="V9" s="43"/>
      <c r="W9" s="43"/>
      <c r="X9" s="43"/>
      <c r="Y9" s="43"/>
      <c r="Z9" s="43"/>
      <c r="AA9" s="17">
        <v>8</v>
      </c>
      <c r="AB9" s="17"/>
      <c r="AC9" s="17"/>
      <c r="AD9" s="17">
        <v>7</v>
      </c>
      <c r="AE9" s="17"/>
      <c r="AF9" s="17"/>
      <c r="AJ9" s="8" t="s">
        <v>76</v>
      </c>
    </row>
    <row r="10" spans="1:47">
      <c r="A10" s="44" t="s">
        <v>14</v>
      </c>
      <c r="B10" s="45"/>
      <c r="C10" s="45"/>
      <c r="D10" s="45"/>
      <c r="E10" s="45"/>
      <c r="F10" s="46"/>
      <c r="G10" s="60" t="s">
        <v>107</v>
      </c>
      <c r="H10" s="61"/>
      <c r="I10" s="61"/>
      <c r="J10" s="61"/>
      <c r="K10" s="61"/>
      <c r="L10" s="61"/>
      <c r="M10" s="61"/>
      <c r="N10" s="62"/>
      <c r="O10" s="63" t="s">
        <v>128</v>
      </c>
      <c r="P10" s="64"/>
      <c r="Q10" s="64"/>
      <c r="R10" s="64"/>
      <c r="S10" s="64"/>
      <c r="T10" s="64"/>
      <c r="U10" s="64"/>
      <c r="V10" s="64"/>
      <c r="W10" s="64"/>
      <c r="X10" s="64"/>
      <c r="Y10" s="64"/>
      <c r="Z10" s="65"/>
      <c r="AA10" s="17">
        <v>5</v>
      </c>
      <c r="AB10" s="17"/>
      <c r="AC10" s="17"/>
      <c r="AD10" s="17">
        <v>7</v>
      </c>
      <c r="AE10" s="17"/>
      <c r="AF10" s="17"/>
      <c r="AJ10" s="74"/>
      <c r="AK10" s="74"/>
      <c r="AL10" s="11" t="s">
        <v>94</v>
      </c>
      <c r="AM10" s="73">
        <v>0.2</v>
      </c>
      <c r="AN10" s="73"/>
      <c r="AO10" s="11" t="s">
        <v>95</v>
      </c>
      <c r="AP10" s="73">
        <f>IF(AJ10*AM10&lt;2,2,ROUNDDOWN(AJ10*AM10,0))</f>
        <v>2</v>
      </c>
      <c r="AQ10" s="73"/>
      <c r="AR10" s="1" t="s">
        <v>96</v>
      </c>
    </row>
    <row r="11" spans="1:47">
      <c r="A11" s="57"/>
      <c r="B11" s="58"/>
      <c r="C11" s="58"/>
      <c r="D11" s="58"/>
      <c r="E11" s="58"/>
      <c r="F11" s="59"/>
      <c r="G11" s="60" t="s">
        <v>108</v>
      </c>
      <c r="H11" s="61"/>
      <c r="I11" s="61"/>
      <c r="J11" s="61"/>
      <c r="K11" s="61"/>
      <c r="L11" s="61"/>
      <c r="M11" s="61"/>
      <c r="N11" s="62"/>
      <c r="O11" s="66"/>
      <c r="P11" s="67"/>
      <c r="Q11" s="67"/>
      <c r="R11" s="67"/>
      <c r="S11" s="67"/>
      <c r="T11" s="67"/>
      <c r="U11" s="67"/>
      <c r="V11" s="67"/>
      <c r="W11" s="67"/>
      <c r="X11" s="67"/>
      <c r="Y11" s="67"/>
      <c r="Z11" s="68"/>
      <c r="AA11" s="17">
        <v>5</v>
      </c>
      <c r="AB11" s="17"/>
      <c r="AC11" s="17"/>
      <c r="AD11" s="17">
        <v>7</v>
      </c>
      <c r="AE11" s="17"/>
      <c r="AF11" s="17"/>
      <c r="AJ11" s="11"/>
      <c r="AK11" s="11"/>
      <c r="AL11" s="11"/>
      <c r="AM11" s="11"/>
      <c r="AN11" s="11"/>
      <c r="AO11" s="11"/>
      <c r="AP11" s="11"/>
      <c r="AQ11" s="11"/>
    </row>
    <row r="12" spans="1:47">
      <c r="A12" s="57"/>
      <c r="B12" s="58"/>
      <c r="C12" s="58"/>
      <c r="D12" s="58"/>
      <c r="E12" s="58"/>
      <c r="F12" s="59"/>
      <c r="G12" s="60" t="s">
        <v>109</v>
      </c>
      <c r="H12" s="61"/>
      <c r="I12" s="61"/>
      <c r="J12" s="61"/>
      <c r="K12" s="61"/>
      <c r="L12" s="61"/>
      <c r="M12" s="61"/>
      <c r="N12" s="62"/>
      <c r="O12" s="66"/>
      <c r="P12" s="67"/>
      <c r="Q12" s="67"/>
      <c r="R12" s="67"/>
      <c r="S12" s="67"/>
      <c r="T12" s="67"/>
      <c r="U12" s="67"/>
      <c r="V12" s="67"/>
      <c r="W12" s="67"/>
      <c r="X12" s="67"/>
      <c r="Y12" s="67"/>
      <c r="Z12" s="68"/>
      <c r="AA12" s="17">
        <v>5</v>
      </c>
      <c r="AB12" s="17"/>
      <c r="AC12" s="17"/>
      <c r="AD12" s="17">
        <v>7</v>
      </c>
      <c r="AE12" s="17"/>
      <c r="AF12" s="17"/>
      <c r="AH12" s="1" t="s">
        <v>80</v>
      </c>
    </row>
    <row r="13" spans="1:47">
      <c r="A13" s="47"/>
      <c r="B13" s="48"/>
      <c r="C13" s="48"/>
      <c r="D13" s="48"/>
      <c r="E13" s="48"/>
      <c r="F13" s="49"/>
      <c r="G13" s="60" t="s">
        <v>127</v>
      </c>
      <c r="H13" s="61"/>
      <c r="I13" s="61"/>
      <c r="J13" s="61"/>
      <c r="K13" s="61"/>
      <c r="L13" s="61"/>
      <c r="M13" s="61"/>
      <c r="N13" s="62"/>
      <c r="O13" s="69"/>
      <c r="P13" s="70"/>
      <c r="Q13" s="70"/>
      <c r="R13" s="70"/>
      <c r="S13" s="70"/>
      <c r="T13" s="70"/>
      <c r="U13" s="70"/>
      <c r="V13" s="70"/>
      <c r="W13" s="70"/>
      <c r="X13" s="70"/>
      <c r="Y13" s="70"/>
      <c r="Z13" s="71"/>
      <c r="AA13" s="17">
        <v>5</v>
      </c>
      <c r="AB13" s="17"/>
      <c r="AC13" s="17"/>
      <c r="AD13" s="17">
        <v>7</v>
      </c>
      <c r="AE13" s="17"/>
      <c r="AF13" s="17"/>
      <c r="AI13" s="1" t="s">
        <v>81</v>
      </c>
    </row>
    <row r="14" spans="1:47">
      <c r="A14" s="44" t="s">
        <v>13</v>
      </c>
      <c r="B14" s="45"/>
      <c r="C14" s="45"/>
      <c r="D14" s="45"/>
      <c r="E14" s="45"/>
      <c r="F14" s="46"/>
      <c r="G14" s="60" t="s">
        <v>110</v>
      </c>
      <c r="H14" s="61"/>
      <c r="I14" s="61"/>
      <c r="J14" s="61"/>
      <c r="K14" s="61"/>
      <c r="L14" s="61"/>
      <c r="M14" s="61"/>
      <c r="N14" s="62"/>
      <c r="O14" s="63" t="s">
        <v>23</v>
      </c>
      <c r="P14" s="64"/>
      <c r="Q14" s="64"/>
      <c r="R14" s="64"/>
      <c r="S14" s="64"/>
      <c r="T14" s="64"/>
      <c r="U14" s="64"/>
      <c r="V14" s="64"/>
      <c r="W14" s="64"/>
      <c r="X14" s="64"/>
      <c r="Y14" s="64"/>
      <c r="Z14" s="65"/>
      <c r="AA14" s="17">
        <v>5</v>
      </c>
      <c r="AB14" s="17"/>
      <c r="AC14" s="17"/>
      <c r="AD14" s="17">
        <v>7</v>
      </c>
      <c r="AE14" s="17"/>
      <c r="AF14" s="17"/>
      <c r="AI14" s="1" t="s">
        <v>83</v>
      </c>
    </row>
    <row r="15" spans="1:47">
      <c r="A15" s="57"/>
      <c r="B15" s="58"/>
      <c r="C15" s="58"/>
      <c r="D15" s="58"/>
      <c r="E15" s="58"/>
      <c r="F15" s="59"/>
      <c r="G15" s="60" t="s">
        <v>111</v>
      </c>
      <c r="H15" s="61"/>
      <c r="I15" s="61"/>
      <c r="J15" s="61"/>
      <c r="K15" s="61"/>
      <c r="L15" s="61"/>
      <c r="M15" s="61"/>
      <c r="N15" s="62"/>
      <c r="O15" s="66"/>
      <c r="P15" s="67"/>
      <c r="Q15" s="67"/>
      <c r="R15" s="67"/>
      <c r="S15" s="67"/>
      <c r="T15" s="67"/>
      <c r="U15" s="67"/>
      <c r="V15" s="67"/>
      <c r="W15" s="67"/>
      <c r="X15" s="67"/>
      <c r="Y15" s="67"/>
      <c r="Z15" s="68"/>
      <c r="AA15" s="17">
        <v>5</v>
      </c>
      <c r="AB15" s="17"/>
      <c r="AC15" s="17"/>
      <c r="AD15" s="17">
        <v>7</v>
      </c>
      <c r="AE15" s="17"/>
      <c r="AF15" s="17"/>
      <c r="AI15" s="1" t="s">
        <v>82</v>
      </c>
    </row>
    <row r="16" spans="1:47">
      <c r="A16" s="47"/>
      <c r="B16" s="48"/>
      <c r="C16" s="48"/>
      <c r="D16" s="48"/>
      <c r="E16" s="48"/>
      <c r="F16" s="49"/>
      <c r="G16" s="60" t="s">
        <v>112</v>
      </c>
      <c r="H16" s="61"/>
      <c r="I16" s="61"/>
      <c r="J16" s="61"/>
      <c r="K16" s="61"/>
      <c r="L16" s="61"/>
      <c r="M16" s="61"/>
      <c r="N16" s="62"/>
      <c r="O16" s="69"/>
      <c r="P16" s="70"/>
      <c r="Q16" s="70"/>
      <c r="R16" s="70"/>
      <c r="S16" s="70"/>
      <c r="T16" s="70"/>
      <c r="U16" s="70"/>
      <c r="V16" s="70"/>
      <c r="W16" s="70"/>
      <c r="X16" s="70"/>
      <c r="Y16" s="70"/>
      <c r="Z16" s="71"/>
      <c r="AA16" s="17">
        <v>5</v>
      </c>
      <c r="AB16" s="17"/>
      <c r="AC16" s="17"/>
      <c r="AD16" s="17">
        <v>7</v>
      </c>
      <c r="AE16" s="17"/>
      <c r="AF16" s="17"/>
      <c r="AI16" s="1" t="s">
        <v>84</v>
      </c>
    </row>
    <row r="17" spans="1:32">
      <c r="A17" s="44" t="s">
        <v>15</v>
      </c>
      <c r="B17" s="45"/>
      <c r="C17" s="45"/>
      <c r="D17" s="45"/>
      <c r="E17" s="45"/>
      <c r="F17" s="46"/>
      <c r="G17" s="60" t="s">
        <v>115</v>
      </c>
      <c r="H17" s="61"/>
      <c r="I17" s="61"/>
      <c r="J17" s="61"/>
      <c r="K17" s="61"/>
      <c r="L17" s="61"/>
      <c r="M17" s="61"/>
      <c r="N17" s="62"/>
      <c r="O17" s="63" t="s">
        <v>116</v>
      </c>
      <c r="P17" s="64"/>
      <c r="Q17" s="64"/>
      <c r="R17" s="64"/>
      <c r="S17" s="64"/>
      <c r="T17" s="64"/>
      <c r="U17" s="64"/>
      <c r="V17" s="64"/>
      <c r="W17" s="64"/>
      <c r="X17" s="64"/>
      <c r="Y17" s="64"/>
      <c r="Z17" s="65"/>
      <c r="AA17" s="17">
        <v>5</v>
      </c>
      <c r="AB17" s="17"/>
      <c r="AC17" s="17"/>
      <c r="AD17" s="17">
        <v>7</v>
      </c>
      <c r="AE17" s="17"/>
      <c r="AF17" s="17"/>
    </row>
    <row r="18" spans="1:32">
      <c r="A18" s="57"/>
      <c r="B18" s="58"/>
      <c r="C18" s="58"/>
      <c r="D18" s="58"/>
      <c r="E18" s="58"/>
      <c r="F18" s="59"/>
      <c r="G18" s="60" t="s">
        <v>114</v>
      </c>
      <c r="H18" s="61"/>
      <c r="I18" s="61"/>
      <c r="J18" s="61"/>
      <c r="K18" s="61"/>
      <c r="L18" s="61"/>
      <c r="M18" s="61"/>
      <c r="N18" s="62"/>
      <c r="O18" s="66"/>
      <c r="P18" s="67"/>
      <c r="Q18" s="67"/>
      <c r="R18" s="67"/>
      <c r="S18" s="67"/>
      <c r="T18" s="67"/>
      <c r="U18" s="67"/>
      <c r="V18" s="67"/>
      <c r="W18" s="67"/>
      <c r="X18" s="67"/>
      <c r="Y18" s="67"/>
      <c r="Z18" s="68"/>
      <c r="AA18" s="17">
        <v>5</v>
      </c>
      <c r="AB18" s="17"/>
      <c r="AC18" s="17"/>
      <c r="AD18" s="17">
        <v>7</v>
      </c>
      <c r="AE18" s="17"/>
      <c r="AF18" s="17"/>
    </row>
    <row r="19" spans="1:32">
      <c r="A19" s="57"/>
      <c r="B19" s="58"/>
      <c r="C19" s="58"/>
      <c r="D19" s="58"/>
      <c r="E19" s="58"/>
      <c r="F19" s="59"/>
      <c r="G19" s="60" t="s">
        <v>119</v>
      </c>
      <c r="H19" s="61"/>
      <c r="I19" s="61"/>
      <c r="J19" s="61"/>
      <c r="K19" s="61"/>
      <c r="L19" s="61"/>
      <c r="M19" s="61"/>
      <c r="N19" s="62"/>
      <c r="O19" s="69"/>
      <c r="P19" s="70"/>
      <c r="Q19" s="70"/>
      <c r="R19" s="70"/>
      <c r="S19" s="70"/>
      <c r="T19" s="70"/>
      <c r="U19" s="70"/>
      <c r="V19" s="70"/>
      <c r="W19" s="70"/>
      <c r="X19" s="70"/>
      <c r="Y19" s="70"/>
      <c r="Z19" s="71"/>
      <c r="AA19" s="17">
        <v>5</v>
      </c>
      <c r="AB19" s="17"/>
      <c r="AC19" s="17"/>
      <c r="AD19" s="17">
        <v>7</v>
      </c>
      <c r="AE19" s="17"/>
      <c r="AF19" s="17"/>
    </row>
    <row r="20" spans="1:32">
      <c r="A20" s="57"/>
      <c r="B20" s="58"/>
      <c r="C20" s="58"/>
      <c r="D20" s="58"/>
      <c r="E20" s="58"/>
      <c r="F20" s="59"/>
      <c r="G20" s="60" t="s">
        <v>113</v>
      </c>
      <c r="H20" s="61"/>
      <c r="I20" s="61"/>
      <c r="J20" s="61"/>
      <c r="K20" s="61"/>
      <c r="L20" s="61"/>
      <c r="M20" s="61"/>
      <c r="N20" s="62"/>
      <c r="O20" s="63" t="s">
        <v>16</v>
      </c>
      <c r="P20" s="64"/>
      <c r="Q20" s="64"/>
      <c r="R20" s="64"/>
      <c r="S20" s="64"/>
      <c r="T20" s="64"/>
      <c r="U20" s="64"/>
      <c r="V20" s="64"/>
      <c r="W20" s="64"/>
      <c r="X20" s="64"/>
      <c r="Y20" s="64"/>
      <c r="Z20" s="65"/>
      <c r="AA20" s="17">
        <v>8</v>
      </c>
      <c r="AB20" s="17"/>
      <c r="AC20" s="17"/>
      <c r="AD20" s="17">
        <v>7</v>
      </c>
      <c r="AE20" s="17"/>
      <c r="AF20" s="17"/>
    </row>
    <row r="21" spans="1:32">
      <c r="A21" s="57"/>
      <c r="B21" s="58"/>
      <c r="C21" s="58"/>
      <c r="D21" s="58"/>
      <c r="E21" s="58"/>
      <c r="F21" s="59"/>
      <c r="G21" s="60" t="s">
        <v>117</v>
      </c>
      <c r="H21" s="61"/>
      <c r="I21" s="61"/>
      <c r="J21" s="61"/>
      <c r="K21" s="61"/>
      <c r="L21" s="61"/>
      <c r="M21" s="61"/>
      <c r="N21" s="62"/>
      <c r="O21" s="66"/>
      <c r="P21" s="67"/>
      <c r="Q21" s="67"/>
      <c r="R21" s="67"/>
      <c r="S21" s="67"/>
      <c r="T21" s="67"/>
      <c r="U21" s="67"/>
      <c r="V21" s="67"/>
      <c r="W21" s="67"/>
      <c r="X21" s="67"/>
      <c r="Y21" s="67"/>
      <c r="Z21" s="68"/>
      <c r="AA21" s="17">
        <v>8</v>
      </c>
      <c r="AB21" s="17"/>
      <c r="AC21" s="17"/>
      <c r="AD21" s="17">
        <v>7</v>
      </c>
      <c r="AE21" s="17"/>
      <c r="AF21" s="17"/>
    </row>
    <row r="22" spans="1:32">
      <c r="A22" s="47"/>
      <c r="B22" s="48"/>
      <c r="C22" s="48"/>
      <c r="D22" s="48"/>
      <c r="E22" s="48"/>
      <c r="F22" s="49"/>
      <c r="G22" s="60" t="s">
        <v>118</v>
      </c>
      <c r="H22" s="61"/>
      <c r="I22" s="61"/>
      <c r="J22" s="61"/>
      <c r="K22" s="61"/>
      <c r="L22" s="61"/>
      <c r="M22" s="61"/>
      <c r="N22" s="62"/>
      <c r="O22" s="69"/>
      <c r="P22" s="70"/>
      <c r="Q22" s="70"/>
      <c r="R22" s="70"/>
      <c r="S22" s="70"/>
      <c r="T22" s="70"/>
      <c r="U22" s="70"/>
      <c r="V22" s="70"/>
      <c r="W22" s="70"/>
      <c r="X22" s="70"/>
      <c r="Y22" s="70"/>
      <c r="Z22" s="71"/>
      <c r="AA22" s="17">
        <v>8</v>
      </c>
      <c r="AB22" s="17"/>
      <c r="AC22" s="17"/>
      <c r="AD22" s="17">
        <v>7</v>
      </c>
      <c r="AE22" s="17"/>
      <c r="AF22" s="17"/>
    </row>
    <row r="23" spans="1:32">
      <c r="A23" s="53" t="s">
        <v>17</v>
      </c>
      <c r="B23" s="53"/>
      <c r="C23" s="53"/>
      <c r="D23" s="53"/>
      <c r="E23" s="53"/>
      <c r="F23" s="53"/>
      <c r="G23" s="60" t="s">
        <v>120</v>
      </c>
      <c r="H23" s="61"/>
      <c r="I23" s="61"/>
      <c r="J23" s="61"/>
      <c r="K23" s="61"/>
      <c r="L23" s="61"/>
      <c r="M23" s="61"/>
      <c r="N23" s="62"/>
      <c r="O23" s="43" t="s">
        <v>18</v>
      </c>
      <c r="P23" s="43"/>
      <c r="Q23" s="43"/>
      <c r="R23" s="43"/>
      <c r="S23" s="43"/>
      <c r="T23" s="43"/>
      <c r="U23" s="43"/>
      <c r="V23" s="43"/>
      <c r="W23" s="43"/>
      <c r="X23" s="43"/>
      <c r="Y23" s="43"/>
      <c r="Z23" s="43"/>
      <c r="AA23" s="17"/>
      <c r="AB23" s="17"/>
      <c r="AC23" s="17"/>
      <c r="AD23" s="17">
        <v>10</v>
      </c>
      <c r="AE23" s="17"/>
      <c r="AF23" s="17"/>
    </row>
    <row r="25" spans="1:32">
      <c r="A25" s="1" t="s">
        <v>28</v>
      </c>
      <c r="K25" s="1" t="s">
        <v>33</v>
      </c>
      <c r="R25" s="1" t="s">
        <v>68</v>
      </c>
      <c r="Z25" s="1" t="s">
        <v>67</v>
      </c>
    </row>
    <row r="26" spans="1:32">
      <c r="A26" s="17" t="s">
        <v>1</v>
      </c>
      <c r="B26" s="17"/>
      <c r="C26" s="17"/>
      <c r="D26" s="17" t="s">
        <v>29</v>
      </c>
      <c r="E26" s="17"/>
      <c r="F26" s="17"/>
      <c r="G26" s="17" t="s">
        <v>30</v>
      </c>
      <c r="H26" s="17"/>
      <c r="I26" s="17"/>
      <c r="K26" s="17" t="s">
        <v>31</v>
      </c>
      <c r="L26" s="17"/>
      <c r="M26" s="17"/>
      <c r="N26" s="17" t="s">
        <v>32</v>
      </c>
      <c r="O26" s="17"/>
      <c r="P26" s="17"/>
      <c r="R26" s="41" t="s">
        <v>1</v>
      </c>
      <c r="S26" s="42"/>
      <c r="T26" s="10">
        <f>旧定額法!F8</f>
        <v>7</v>
      </c>
      <c r="U26" s="41" t="s">
        <v>52</v>
      </c>
      <c r="V26" s="42"/>
      <c r="W26" s="41">
        <f>T26*12</f>
        <v>84</v>
      </c>
      <c r="X26" s="42"/>
      <c r="Z26" s="41" t="s">
        <v>1</v>
      </c>
      <c r="AA26" s="42"/>
      <c r="AB26" s="10">
        <f>定額法!F8</f>
        <v>7</v>
      </c>
      <c r="AC26" s="41" t="s">
        <v>52</v>
      </c>
      <c r="AD26" s="42"/>
      <c r="AE26" s="41">
        <f>AB26*12</f>
        <v>84</v>
      </c>
      <c r="AF26" s="42"/>
    </row>
    <row r="27" spans="1:32">
      <c r="A27" s="17">
        <v>2</v>
      </c>
      <c r="B27" s="17"/>
      <c r="C27" s="17"/>
      <c r="D27" s="72">
        <v>0.5</v>
      </c>
      <c r="E27" s="72"/>
      <c r="F27" s="72"/>
      <c r="G27" s="72">
        <v>0.5</v>
      </c>
      <c r="H27" s="72"/>
      <c r="I27" s="72"/>
      <c r="K27" s="17">
        <v>1</v>
      </c>
      <c r="L27" s="17"/>
      <c r="M27" s="17"/>
      <c r="N27" s="51">
        <v>12</v>
      </c>
      <c r="O27" s="51"/>
      <c r="P27" s="51"/>
      <c r="R27" s="16" t="s">
        <v>49</v>
      </c>
      <c r="S27" s="16"/>
      <c r="T27" s="16"/>
      <c r="U27" s="41" t="s">
        <v>32</v>
      </c>
      <c r="V27" s="42"/>
      <c r="W27" s="41" t="s">
        <v>51</v>
      </c>
      <c r="X27" s="42"/>
      <c r="Z27" s="16" t="s">
        <v>49</v>
      </c>
      <c r="AA27" s="16"/>
      <c r="AB27" s="16"/>
      <c r="AC27" s="41" t="s">
        <v>50</v>
      </c>
      <c r="AD27" s="42"/>
      <c r="AE27" s="41" t="s">
        <v>51</v>
      </c>
      <c r="AF27" s="42"/>
    </row>
    <row r="28" spans="1:32">
      <c r="A28" s="17">
        <v>3</v>
      </c>
      <c r="B28" s="17"/>
      <c r="C28" s="17"/>
      <c r="D28" s="72">
        <v>0.33300000000000002</v>
      </c>
      <c r="E28" s="72"/>
      <c r="F28" s="72"/>
      <c r="G28" s="72">
        <v>0.33400000000000002</v>
      </c>
      <c r="H28" s="72"/>
      <c r="I28" s="72"/>
      <c r="K28" s="17">
        <v>2</v>
      </c>
      <c r="L28" s="17"/>
      <c r="M28" s="17"/>
      <c r="N28" s="51">
        <v>11</v>
      </c>
      <c r="O28" s="51"/>
      <c r="P28" s="51"/>
      <c r="R28" s="17" t="s">
        <v>34</v>
      </c>
      <c r="S28" s="17"/>
      <c r="T28" s="17"/>
      <c r="U28" s="41">
        <f>VLOOKUP(旧定額法!F10,K27:P38,4,1)</f>
        <v>12</v>
      </c>
      <c r="V28" s="42"/>
      <c r="W28" s="41">
        <f>W26-U28</f>
        <v>72</v>
      </c>
      <c r="X28" s="42"/>
      <c r="Z28" s="17" t="s">
        <v>34</v>
      </c>
      <c r="AA28" s="17"/>
      <c r="AB28" s="17"/>
      <c r="AC28" s="41">
        <f>VLOOKUP(定額法!F10,K27:P38,4,1)</f>
        <v>9</v>
      </c>
      <c r="AD28" s="42"/>
      <c r="AE28" s="41">
        <f>AE26-AC28</f>
        <v>75</v>
      </c>
      <c r="AF28" s="42"/>
    </row>
    <row r="29" spans="1:32">
      <c r="A29" s="17">
        <v>4</v>
      </c>
      <c r="B29" s="17"/>
      <c r="C29" s="17"/>
      <c r="D29" s="72">
        <v>0.25</v>
      </c>
      <c r="E29" s="72"/>
      <c r="F29" s="72"/>
      <c r="G29" s="72">
        <v>0.25</v>
      </c>
      <c r="H29" s="72"/>
      <c r="I29" s="72"/>
      <c r="K29" s="17">
        <v>3</v>
      </c>
      <c r="L29" s="17"/>
      <c r="M29" s="17"/>
      <c r="N29" s="51">
        <v>10</v>
      </c>
      <c r="O29" s="51"/>
      <c r="P29" s="51"/>
      <c r="R29" s="17" t="s">
        <v>35</v>
      </c>
      <c r="S29" s="17"/>
      <c r="T29" s="17"/>
      <c r="U29" s="41">
        <f t="shared" ref="U29:U43" si="0">IF(W28&gt;12,12,W28)</f>
        <v>12</v>
      </c>
      <c r="V29" s="42"/>
      <c r="W29" s="41">
        <f t="shared" ref="W29:W43" si="1">W28-U29</f>
        <v>60</v>
      </c>
      <c r="X29" s="42"/>
      <c r="Z29" s="17" t="s">
        <v>35</v>
      </c>
      <c r="AA29" s="17"/>
      <c r="AB29" s="17"/>
      <c r="AC29" s="41">
        <f>IF(AE28&gt;12,12,AE28)</f>
        <v>12</v>
      </c>
      <c r="AD29" s="42"/>
      <c r="AE29" s="41">
        <f>AE28-AC29</f>
        <v>63</v>
      </c>
      <c r="AF29" s="42"/>
    </row>
    <row r="30" spans="1:32">
      <c r="A30" s="17">
        <v>5</v>
      </c>
      <c r="B30" s="17"/>
      <c r="C30" s="17"/>
      <c r="D30" s="72">
        <v>0.2</v>
      </c>
      <c r="E30" s="72"/>
      <c r="F30" s="72"/>
      <c r="G30" s="72">
        <v>0.2</v>
      </c>
      <c r="H30" s="72"/>
      <c r="I30" s="72"/>
      <c r="K30" s="17">
        <v>4</v>
      </c>
      <c r="L30" s="17"/>
      <c r="M30" s="17"/>
      <c r="N30" s="51">
        <v>9</v>
      </c>
      <c r="O30" s="51"/>
      <c r="P30" s="51"/>
      <c r="R30" s="17" t="s">
        <v>36</v>
      </c>
      <c r="S30" s="17"/>
      <c r="T30" s="17"/>
      <c r="U30" s="41">
        <f t="shared" si="0"/>
        <v>12</v>
      </c>
      <c r="V30" s="42"/>
      <c r="W30" s="41">
        <f t="shared" si="1"/>
        <v>48</v>
      </c>
      <c r="X30" s="42"/>
      <c r="Z30" s="17" t="s">
        <v>36</v>
      </c>
      <c r="AA30" s="17"/>
      <c r="AB30" s="17"/>
      <c r="AC30" s="41">
        <f t="shared" ref="AC30:AC42" si="2">IF(AE29&gt;12,12,AE29)</f>
        <v>12</v>
      </c>
      <c r="AD30" s="42"/>
      <c r="AE30" s="41">
        <f t="shared" ref="AE30:AE42" si="3">AE29-AC30</f>
        <v>51</v>
      </c>
      <c r="AF30" s="42"/>
    </row>
    <row r="31" spans="1:32">
      <c r="A31" s="17">
        <v>6</v>
      </c>
      <c r="B31" s="17"/>
      <c r="C31" s="17"/>
      <c r="D31" s="72">
        <v>0.16600000000000001</v>
      </c>
      <c r="E31" s="72"/>
      <c r="F31" s="72"/>
      <c r="G31" s="72">
        <v>0.16700000000000001</v>
      </c>
      <c r="H31" s="72"/>
      <c r="I31" s="72"/>
      <c r="K31" s="17">
        <v>5</v>
      </c>
      <c r="L31" s="17"/>
      <c r="M31" s="17"/>
      <c r="N31" s="51">
        <v>8</v>
      </c>
      <c r="O31" s="51"/>
      <c r="P31" s="51"/>
      <c r="R31" s="17" t="s">
        <v>37</v>
      </c>
      <c r="S31" s="17"/>
      <c r="T31" s="17"/>
      <c r="U31" s="41">
        <f t="shared" si="0"/>
        <v>12</v>
      </c>
      <c r="V31" s="42"/>
      <c r="W31" s="41">
        <f t="shared" si="1"/>
        <v>36</v>
      </c>
      <c r="X31" s="42"/>
      <c r="Z31" s="17" t="s">
        <v>37</v>
      </c>
      <c r="AA31" s="17"/>
      <c r="AB31" s="17"/>
      <c r="AC31" s="41">
        <f t="shared" si="2"/>
        <v>12</v>
      </c>
      <c r="AD31" s="42"/>
      <c r="AE31" s="41">
        <f t="shared" si="3"/>
        <v>39</v>
      </c>
      <c r="AF31" s="42"/>
    </row>
    <row r="32" spans="1:32">
      <c r="A32" s="17">
        <v>7</v>
      </c>
      <c r="B32" s="17"/>
      <c r="C32" s="17"/>
      <c r="D32" s="72">
        <v>0.14199999999999999</v>
      </c>
      <c r="E32" s="72"/>
      <c r="F32" s="72"/>
      <c r="G32" s="72">
        <v>0.14299999999999999</v>
      </c>
      <c r="H32" s="72"/>
      <c r="I32" s="72"/>
      <c r="K32" s="17">
        <v>6</v>
      </c>
      <c r="L32" s="17"/>
      <c r="M32" s="17"/>
      <c r="N32" s="51">
        <v>7</v>
      </c>
      <c r="O32" s="51"/>
      <c r="P32" s="51"/>
      <c r="R32" s="17" t="s">
        <v>38</v>
      </c>
      <c r="S32" s="17"/>
      <c r="T32" s="17"/>
      <c r="U32" s="41">
        <f t="shared" si="0"/>
        <v>12</v>
      </c>
      <c r="V32" s="42"/>
      <c r="W32" s="41">
        <f t="shared" si="1"/>
        <v>24</v>
      </c>
      <c r="X32" s="42"/>
      <c r="Z32" s="17" t="s">
        <v>38</v>
      </c>
      <c r="AA32" s="17"/>
      <c r="AB32" s="17"/>
      <c r="AC32" s="41">
        <f t="shared" si="2"/>
        <v>12</v>
      </c>
      <c r="AD32" s="42"/>
      <c r="AE32" s="41">
        <f t="shared" si="3"/>
        <v>27</v>
      </c>
      <c r="AF32" s="42"/>
    </row>
    <row r="33" spans="1:32">
      <c r="A33" s="17">
        <v>8</v>
      </c>
      <c r="B33" s="17"/>
      <c r="C33" s="17"/>
      <c r="D33" s="72">
        <v>0.125</v>
      </c>
      <c r="E33" s="72"/>
      <c r="F33" s="72"/>
      <c r="G33" s="72">
        <v>0.125</v>
      </c>
      <c r="H33" s="72"/>
      <c r="I33" s="72"/>
      <c r="K33" s="17">
        <v>7</v>
      </c>
      <c r="L33" s="17"/>
      <c r="M33" s="17"/>
      <c r="N33" s="51">
        <v>6</v>
      </c>
      <c r="O33" s="51"/>
      <c r="P33" s="51"/>
      <c r="R33" s="17" t="s">
        <v>39</v>
      </c>
      <c r="S33" s="17"/>
      <c r="T33" s="17"/>
      <c r="U33" s="41">
        <f t="shared" si="0"/>
        <v>12</v>
      </c>
      <c r="V33" s="42"/>
      <c r="W33" s="41">
        <f t="shared" si="1"/>
        <v>12</v>
      </c>
      <c r="X33" s="42"/>
      <c r="Z33" s="17" t="s">
        <v>39</v>
      </c>
      <c r="AA33" s="17"/>
      <c r="AB33" s="17"/>
      <c r="AC33" s="41">
        <f t="shared" si="2"/>
        <v>12</v>
      </c>
      <c r="AD33" s="42"/>
      <c r="AE33" s="41">
        <f t="shared" si="3"/>
        <v>15</v>
      </c>
      <c r="AF33" s="42"/>
    </row>
    <row r="34" spans="1:32">
      <c r="A34" s="17">
        <v>9</v>
      </c>
      <c r="B34" s="17"/>
      <c r="C34" s="17"/>
      <c r="D34" s="72">
        <v>0.111</v>
      </c>
      <c r="E34" s="72"/>
      <c r="F34" s="72"/>
      <c r="G34" s="72">
        <v>0.112</v>
      </c>
      <c r="H34" s="72"/>
      <c r="I34" s="72"/>
      <c r="K34" s="17">
        <v>8</v>
      </c>
      <c r="L34" s="17"/>
      <c r="M34" s="17"/>
      <c r="N34" s="51">
        <v>5</v>
      </c>
      <c r="O34" s="51"/>
      <c r="P34" s="51"/>
      <c r="R34" s="17" t="s">
        <v>40</v>
      </c>
      <c r="S34" s="17"/>
      <c r="T34" s="17"/>
      <c r="U34" s="41">
        <f t="shared" si="0"/>
        <v>12</v>
      </c>
      <c r="V34" s="42"/>
      <c r="W34" s="41">
        <f t="shared" si="1"/>
        <v>0</v>
      </c>
      <c r="X34" s="42"/>
      <c r="Z34" s="17" t="s">
        <v>40</v>
      </c>
      <c r="AA34" s="17"/>
      <c r="AB34" s="17"/>
      <c r="AC34" s="41">
        <f t="shared" si="2"/>
        <v>12</v>
      </c>
      <c r="AD34" s="42"/>
      <c r="AE34" s="41">
        <f t="shared" si="3"/>
        <v>3</v>
      </c>
      <c r="AF34" s="42"/>
    </row>
    <row r="35" spans="1:32">
      <c r="A35" s="17">
        <v>10</v>
      </c>
      <c r="B35" s="17"/>
      <c r="C35" s="17"/>
      <c r="D35" s="72">
        <v>0.1</v>
      </c>
      <c r="E35" s="72"/>
      <c r="F35" s="72"/>
      <c r="G35" s="72">
        <v>0.1</v>
      </c>
      <c r="H35" s="72"/>
      <c r="I35" s="72"/>
      <c r="K35" s="17">
        <v>9</v>
      </c>
      <c r="L35" s="17"/>
      <c r="M35" s="17"/>
      <c r="N35" s="51">
        <v>4</v>
      </c>
      <c r="O35" s="51"/>
      <c r="P35" s="51"/>
      <c r="R35" s="17" t="s">
        <v>41</v>
      </c>
      <c r="S35" s="17"/>
      <c r="T35" s="17"/>
      <c r="U35" s="41">
        <f t="shared" si="0"/>
        <v>0</v>
      </c>
      <c r="V35" s="42"/>
      <c r="W35" s="41">
        <f t="shared" si="1"/>
        <v>0</v>
      </c>
      <c r="X35" s="42"/>
      <c r="Z35" s="17" t="s">
        <v>41</v>
      </c>
      <c r="AA35" s="17"/>
      <c r="AB35" s="17"/>
      <c r="AC35" s="41">
        <f t="shared" si="2"/>
        <v>3</v>
      </c>
      <c r="AD35" s="42"/>
      <c r="AE35" s="41">
        <f t="shared" si="3"/>
        <v>0</v>
      </c>
      <c r="AF35" s="42"/>
    </row>
    <row r="36" spans="1:32">
      <c r="A36" s="17">
        <v>11</v>
      </c>
      <c r="B36" s="17"/>
      <c r="C36" s="17"/>
      <c r="D36" s="72">
        <v>0.09</v>
      </c>
      <c r="E36" s="72"/>
      <c r="F36" s="72"/>
      <c r="G36" s="72">
        <v>9.0999999999999998E-2</v>
      </c>
      <c r="H36" s="72"/>
      <c r="I36" s="72"/>
      <c r="K36" s="17">
        <v>10</v>
      </c>
      <c r="L36" s="17"/>
      <c r="M36" s="17"/>
      <c r="N36" s="51">
        <v>3</v>
      </c>
      <c r="O36" s="51"/>
      <c r="P36" s="51"/>
      <c r="R36" s="17" t="s">
        <v>42</v>
      </c>
      <c r="S36" s="17"/>
      <c r="T36" s="17"/>
      <c r="U36" s="41">
        <f t="shared" si="0"/>
        <v>0</v>
      </c>
      <c r="V36" s="42"/>
      <c r="W36" s="41">
        <f t="shared" si="1"/>
        <v>0</v>
      </c>
      <c r="X36" s="42"/>
      <c r="Z36" s="17" t="s">
        <v>42</v>
      </c>
      <c r="AA36" s="17"/>
      <c r="AB36" s="17"/>
      <c r="AC36" s="41">
        <f t="shared" si="2"/>
        <v>0</v>
      </c>
      <c r="AD36" s="42"/>
      <c r="AE36" s="41">
        <f t="shared" si="3"/>
        <v>0</v>
      </c>
      <c r="AF36" s="42"/>
    </row>
    <row r="37" spans="1:32">
      <c r="A37" s="17">
        <v>12</v>
      </c>
      <c r="B37" s="17"/>
      <c r="C37" s="17"/>
      <c r="D37" s="72">
        <v>8.3000000000000004E-2</v>
      </c>
      <c r="E37" s="72"/>
      <c r="F37" s="72"/>
      <c r="G37" s="72">
        <v>8.4000000000000005E-2</v>
      </c>
      <c r="H37" s="72"/>
      <c r="I37" s="72"/>
      <c r="K37" s="17">
        <v>11</v>
      </c>
      <c r="L37" s="17"/>
      <c r="M37" s="17"/>
      <c r="N37" s="51">
        <v>2</v>
      </c>
      <c r="O37" s="51"/>
      <c r="P37" s="51"/>
      <c r="R37" s="17" t="s">
        <v>43</v>
      </c>
      <c r="S37" s="17"/>
      <c r="T37" s="17"/>
      <c r="U37" s="41">
        <f t="shared" si="0"/>
        <v>0</v>
      </c>
      <c r="V37" s="42"/>
      <c r="W37" s="41">
        <f t="shared" si="1"/>
        <v>0</v>
      </c>
      <c r="X37" s="42"/>
      <c r="Z37" s="17" t="s">
        <v>43</v>
      </c>
      <c r="AA37" s="17"/>
      <c r="AB37" s="17"/>
      <c r="AC37" s="41">
        <f t="shared" si="2"/>
        <v>0</v>
      </c>
      <c r="AD37" s="42"/>
      <c r="AE37" s="41">
        <f t="shared" si="3"/>
        <v>0</v>
      </c>
      <c r="AF37" s="42"/>
    </row>
    <row r="38" spans="1:32">
      <c r="A38" s="17">
        <v>13</v>
      </c>
      <c r="B38" s="17"/>
      <c r="C38" s="17"/>
      <c r="D38" s="72">
        <v>7.5999999999999998E-2</v>
      </c>
      <c r="E38" s="72"/>
      <c r="F38" s="72"/>
      <c r="G38" s="72">
        <v>7.6999999999999999E-2</v>
      </c>
      <c r="H38" s="72"/>
      <c r="I38" s="72"/>
      <c r="K38" s="17">
        <v>12</v>
      </c>
      <c r="L38" s="17"/>
      <c r="M38" s="17"/>
      <c r="N38" s="51">
        <v>1</v>
      </c>
      <c r="O38" s="51"/>
      <c r="P38" s="51"/>
      <c r="R38" s="17" t="s">
        <v>44</v>
      </c>
      <c r="S38" s="17"/>
      <c r="T38" s="17"/>
      <c r="U38" s="41">
        <f t="shared" si="0"/>
        <v>0</v>
      </c>
      <c r="V38" s="42"/>
      <c r="W38" s="41">
        <f t="shared" si="1"/>
        <v>0</v>
      </c>
      <c r="X38" s="42"/>
      <c r="Z38" s="17" t="s">
        <v>44</v>
      </c>
      <c r="AA38" s="17"/>
      <c r="AB38" s="17"/>
      <c r="AC38" s="41">
        <f t="shared" si="2"/>
        <v>0</v>
      </c>
      <c r="AD38" s="42"/>
      <c r="AE38" s="41">
        <f t="shared" si="3"/>
        <v>0</v>
      </c>
      <c r="AF38" s="42"/>
    </row>
    <row r="39" spans="1:32">
      <c r="A39" s="17">
        <v>14</v>
      </c>
      <c r="B39" s="17"/>
      <c r="C39" s="17"/>
      <c r="D39" s="72">
        <v>7.0999999999999994E-2</v>
      </c>
      <c r="E39" s="72"/>
      <c r="F39" s="72"/>
      <c r="G39" s="72">
        <v>7.1999999999999995E-2</v>
      </c>
      <c r="H39" s="72"/>
      <c r="I39" s="72"/>
      <c r="R39" s="17" t="s">
        <v>45</v>
      </c>
      <c r="S39" s="17"/>
      <c r="T39" s="17"/>
      <c r="U39" s="41">
        <f t="shared" si="0"/>
        <v>0</v>
      </c>
      <c r="V39" s="42"/>
      <c r="W39" s="41">
        <f t="shared" si="1"/>
        <v>0</v>
      </c>
      <c r="X39" s="42"/>
      <c r="Z39" s="17" t="s">
        <v>45</v>
      </c>
      <c r="AA39" s="17"/>
      <c r="AB39" s="17"/>
      <c r="AC39" s="41">
        <f t="shared" si="2"/>
        <v>0</v>
      </c>
      <c r="AD39" s="42"/>
      <c r="AE39" s="41">
        <f t="shared" si="3"/>
        <v>0</v>
      </c>
      <c r="AF39" s="42"/>
    </row>
    <row r="40" spans="1:32">
      <c r="A40" s="17">
        <v>15</v>
      </c>
      <c r="B40" s="17"/>
      <c r="C40" s="17"/>
      <c r="D40" s="72">
        <v>6.2E-2</v>
      </c>
      <c r="E40" s="72"/>
      <c r="F40" s="72"/>
      <c r="G40" s="72">
        <v>6.7000000000000004E-2</v>
      </c>
      <c r="H40" s="72"/>
      <c r="I40" s="72"/>
      <c r="R40" s="17" t="s">
        <v>46</v>
      </c>
      <c r="S40" s="17"/>
      <c r="T40" s="17"/>
      <c r="U40" s="41">
        <f t="shared" si="0"/>
        <v>0</v>
      </c>
      <c r="V40" s="42"/>
      <c r="W40" s="41">
        <f t="shared" si="1"/>
        <v>0</v>
      </c>
      <c r="X40" s="42"/>
      <c r="Z40" s="17" t="s">
        <v>46</v>
      </c>
      <c r="AA40" s="17"/>
      <c r="AB40" s="17"/>
      <c r="AC40" s="41">
        <f t="shared" si="2"/>
        <v>0</v>
      </c>
      <c r="AD40" s="42"/>
      <c r="AE40" s="41">
        <f t="shared" si="3"/>
        <v>0</v>
      </c>
      <c r="AF40" s="42"/>
    </row>
    <row r="41" spans="1:32">
      <c r="R41" s="17" t="s">
        <v>47</v>
      </c>
      <c r="S41" s="17"/>
      <c r="T41" s="17"/>
      <c r="U41" s="41">
        <f t="shared" si="0"/>
        <v>0</v>
      </c>
      <c r="V41" s="42"/>
      <c r="W41" s="41">
        <f t="shared" si="1"/>
        <v>0</v>
      </c>
      <c r="X41" s="42"/>
      <c r="Z41" s="17" t="s">
        <v>47</v>
      </c>
      <c r="AA41" s="17"/>
      <c r="AB41" s="17"/>
      <c r="AC41" s="41">
        <f t="shared" si="2"/>
        <v>0</v>
      </c>
      <c r="AD41" s="42"/>
      <c r="AE41" s="41">
        <f t="shared" si="3"/>
        <v>0</v>
      </c>
      <c r="AF41" s="42"/>
    </row>
    <row r="42" spans="1:32">
      <c r="R42" s="17" t="s">
        <v>48</v>
      </c>
      <c r="S42" s="17"/>
      <c r="T42" s="17"/>
      <c r="U42" s="41">
        <f t="shared" si="0"/>
        <v>0</v>
      </c>
      <c r="V42" s="42"/>
      <c r="W42" s="41">
        <f t="shared" si="1"/>
        <v>0</v>
      </c>
      <c r="X42" s="42"/>
      <c r="Z42" s="17" t="s">
        <v>48</v>
      </c>
      <c r="AA42" s="17"/>
      <c r="AB42" s="17"/>
      <c r="AC42" s="41">
        <f t="shared" si="2"/>
        <v>0</v>
      </c>
      <c r="AD42" s="42"/>
      <c r="AE42" s="41">
        <f t="shared" si="3"/>
        <v>0</v>
      </c>
      <c r="AF42" s="42"/>
    </row>
    <row r="43" spans="1:32">
      <c r="R43" s="17" t="s">
        <v>53</v>
      </c>
      <c r="S43" s="17"/>
      <c r="T43" s="17"/>
      <c r="U43" s="41">
        <f t="shared" si="0"/>
        <v>0</v>
      </c>
      <c r="V43" s="42"/>
      <c r="W43" s="41">
        <f t="shared" si="1"/>
        <v>0</v>
      </c>
      <c r="X43" s="42"/>
      <c r="Z43" s="17" t="s">
        <v>53</v>
      </c>
      <c r="AA43" s="17"/>
      <c r="AB43" s="17"/>
      <c r="AC43" s="41">
        <f t="shared" ref="AC43" si="4">IF(AE42&gt;12,12,AE42)</f>
        <v>0</v>
      </c>
      <c r="AD43" s="42"/>
      <c r="AE43" s="41">
        <f t="shared" ref="AE43" si="5">AE42-AC43</f>
        <v>0</v>
      </c>
      <c r="AF43" s="42"/>
    </row>
    <row r="44" spans="1:32">
      <c r="X44" s="5"/>
    </row>
  </sheetData>
  <mergeCells count="275">
    <mergeCell ref="AD21:AF21"/>
    <mergeCell ref="AA18:AC18"/>
    <mergeCell ref="AD18:AF18"/>
    <mergeCell ref="G19:N19"/>
    <mergeCell ref="O17:Z19"/>
    <mergeCell ref="AA19:AC19"/>
    <mergeCell ref="AD19:AF19"/>
    <mergeCell ref="G17:N17"/>
    <mergeCell ref="AD17:AF17"/>
    <mergeCell ref="G21:N21"/>
    <mergeCell ref="A10:F13"/>
    <mergeCell ref="A14:F16"/>
    <mergeCell ref="O10:Z13"/>
    <mergeCell ref="O14:Z16"/>
    <mergeCell ref="AA11:AC11"/>
    <mergeCell ref="AD11:AF11"/>
    <mergeCell ref="AA12:AC12"/>
    <mergeCell ref="AD12:AF12"/>
    <mergeCell ref="AA13:AC13"/>
    <mergeCell ref="AD13:AF13"/>
    <mergeCell ref="AA14:AC14"/>
    <mergeCell ref="AD14:AF14"/>
    <mergeCell ref="AA16:AC16"/>
    <mergeCell ref="G3:N3"/>
    <mergeCell ref="G4:N4"/>
    <mergeCell ref="G5:N5"/>
    <mergeCell ref="G6:N6"/>
    <mergeCell ref="G7:N7"/>
    <mergeCell ref="G8:N8"/>
    <mergeCell ref="G9:N9"/>
    <mergeCell ref="G15:N15"/>
    <mergeCell ref="G16:N16"/>
    <mergeCell ref="G11:N11"/>
    <mergeCell ref="G12:N12"/>
    <mergeCell ref="G13:N13"/>
    <mergeCell ref="G14:N14"/>
    <mergeCell ref="AM10:AN10"/>
    <mergeCell ref="AP10:AQ10"/>
    <mergeCell ref="AM6:AN6"/>
    <mergeCell ref="AS6:AT6"/>
    <mergeCell ref="AP6:AQ6"/>
    <mergeCell ref="AJ6:AK6"/>
    <mergeCell ref="AJ10:AK10"/>
    <mergeCell ref="AA22:AC22"/>
    <mergeCell ref="AD22:AF22"/>
    <mergeCell ref="AA8:AC8"/>
    <mergeCell ref="AD8:AF8"/>
    <mergeCell ref="AA7:AC7"/>
    <mergeCell ref="AD7:AF7"/>
    <mergeCell ref="AA9:AC9"/>
    <mergeCell ref="AD9:AF9"/>
    <mergeCell ref="AA15:AC15"/>
    <mergeCell ref="AD16:AF16"/>
    <mergeCell ref="AA17:AC17"/>
    <mergeCell ref="AD15:AF15"/>
    <mergeCell ref="AA10:AC10"/>
    <mergeCell ref="AD10:AF10"/>
    <mergeCell ref="AA20:AC20"/>
    <mergeCell ref="AD20:AF20"/>
    <mergeCell ref="AA21:AC21"/>
    <mergeCell ref="R43:T43"/>
    <mergeCell ref="U43:V43"/>
    <mergeCell ref="W43:X43"/>
    <mergeCell ref="R26:S26"/>
    <mergeCell ref="U26:V26"/>
    <mergeCell ref="W26:X26"/>
    <mergeCell ref="R27:T27"/>
    <mergeCell ref="U27:V27"/>
    <mergeCell ref="W27:X27"/>
    <mergeCell ref="R28:T28"/>
    <mergeCell ref="U28:V28"/>
    <mergeCell ref="W28:X28"/>
    <mergeCell ref="R29:T29"/>
    <mergeCell ref="U29:V29"/>
    <mergeCell ref="W29:X29"/>
    <mergeCell ref="R30:T30"/>
    <mergeCell ref="U30:V30"/>
    <mergeCell ref="W30:X30"/>
    <mergeCell ref="R31:T31"/>
    <mergeCell ref="U31:V31"/>
    <mergeCell ref="W31:X31"/>
    <mergeCell ref="R32:T32"/>
    <mergeCell ref="U32:V32"/>
    <mergeCell ref="W32:X32"/>
    <mergeCell ref="U40:V40"/>
    <mergeCell ref="W40:X40"/>
    <mergeCell ref="U41:V41"/>
    <mergeCell ref="W41:X41"/>
    <mergeCell ref="U42:V42"/>
    <mergeCell ref="W42:X42"/>
    <mergeCell ref="R40:T40"/>
    <mergeCell ref="R41:T41"/>
    <mergeCell ref="R42:T42"/>
    <mergeCell ref="U37:V37"/>
    <mergeCell ref="W37:X37"/>
    <mergeCell ref="U38:V38"/>
    <mergeCell ref="W38:X38"/>
    <mergeCell ref="U39:V39"/>
    <mergeCell ref="W39:X39"/>
    <mergeCell ref="R37:T37"/>
    <mergeCell ref="R38:T38"/>
    <mergeCell ref="R39:T39"/>
    <mergeCell ref="W33:X33"/>
    <mergeCell ref="U34:V34"/>
    <mergeCell ref="W34:X34"/>
    <mergeCell ref="U35:V35"/>
    <mergeCell ref="W35:X35"/>
    <mergeCell ref="U36:V36"/>
    <mergeCell ref="W36:X36"/>
    <mergeCell ref="R33:T33"/>
    <mergeCell ref="U33:V33"/>
    <mergeCell ref="R34:T34"/>
    <mergeCell ref="R35:T35"/>
    <mergeCell ref="R36:T36"/>
    <mergeCell ref="Z43:AB43"/>
    <mergeCell ref="AC43:AD43"/>
    <mergeCell ref="AE43:AF43"/>
    <mergeCell ref="AC40:AD40"/>
    <mergeCell ref="AC41:AD41"/>
    <mergeCell ref="AC42:AD42"/>
    <mergeCell ref="AE27:AF27"/>
    <mergeCell ref="AE28:AF28"/>
    <mergeCell ref="AE29:AF29"/>
    <mergeCell ref="AE30:AF30"/>
    <mergeCell ref="AE31:AF31"/>
    <mergeCell ref="AE32:AF32"/>
    <mergeCell ref="AE33:AF33"/>
    <mergeCell ref="AE34:AF34"/>
    <mergeCell ref="AE35:AF35"/>
    <mergeCell ref="AE36:AF36"/>
    <mergeCell ref="AE37:AF37"/>
    <mergeCell ref="AE38:AF38"/>
    <mergeCell ref="AE39:AF39"/>
    <mergeCell ref="AE40:AF40"/>
    <mergeCell ref="AE41:AF41"/>
    <mergeCell ref="AE42:AF42"/>
    <mergeCell ref="Z41:AB41"/>
    <mergeCell ref="Z42:AB42"/>
    <mergeCell ref="G34:I34"/>
    <mergeCell ref="A35:C35"/>
    <mergeCell ref="D35:F35"/>
    <mergeCell ref="G35:I35"/>
    <mergeCell ref="A36:C36"/>
    <mergeCell ref="D36:F36"/>
    <mergeCell ref="G36:I36"/>
    <mergeCell ref="A37:C37"/>
    <mergeCell ref="D37:F37"/>
    <mergeCell ref="G37:I37"/>
    <mergeCell ref="A34:C34"/>
    <mergeCell ref="D34:F34"/>
    <mergeCell ref="A40:C40"/>
    <mergeCell ref="D40:F40"/>
    <mergeCell ref="G40:I40"/>
    <mergeCell ref="A38:C38"/>
    <mergeCell ref="D38:F38"/>
    <mergeCell ref="G38:I38"/>
    <mergeCell ref="A39:C39"/>
    <mergeCell ref="D39:F39"/>
    <mergeCell ref="G39:I39"/>
    <mergeCell ref="A33:C33"/>
    <mergeCell ref="D33:F33"/>
    <mergeCell ref="G33:I33"/>
    <mergeCell ref="G26:I26"/>
    <mergeCell ref="A27:C27"/>
    <mergeCell ref="D27:F27"/>
    <mergeCell ref="G27:I27"/>
    <mergeCell ref="A28:C28"/>
    <mergeCell ref="D28:F28"/>
    <mergeCell ref="G28:I28"/>
    <mergeCell ref="A29:C29"/>
    <mergeCell ref="D29:F29"/>
    <mergeCell ref="G29:I29"/>
    <mergeCell ref="A30:C30"/>
    <mergeCell ref="D30:F30"/>
    <mergeCell ref="G30:I30"/>
    <mergeCell ref="A31:C31"/>
    <mergeCell ref="D31:F31"/>
    <mergeCell ref="G31:I31"/>
    <mergeCell ref="AD23:AF23"/>
    <mergeCell ref="A26:C26"/>
    <mergeCell ref="D26:F26"/>
    <mergeCell ref="A32:C32"/>
    <mergeCell ref="D32:F32"/>
    <mergeCell ref="G32:I32"/>
    <mergeCell ref="K28:M28"/>
    <mergeCell ref="N28:P28"/>
    <mergeCell ref="N30:P30"/>
    <mergeCell ref="K31:M31"/>
    <mergeCell ref="N31:P31"/>
    <mergeCell ref="AE26:AF26"/>
    <mergeCell ref="AC26:AD26"/>
    <mergeCell ref="AC27:AD27"/>
    <mergeCell ref="AC29:AD29"/>
    <mergeCell ref="AC30:AD30"/>
    <mergeCell ref="AC28:AD28"/>
    <mergeCell ref="AC31:AD31"/>
    <mergeCell ref="AC32:AD32"/>
    <mergeCell ref="A23:F23"/>
    <mergeCell ref="O23:Z23"/>
    <mergeCell ref="K26:M26"/>
    <mergeCell ref="N26:P26"/>
    <mergeCell ref="K27:M27"/>
    <mergeCell ref="AD2:AF2"/>
    <mergeCell ref="AA3:AC3"/>
    <mergeCell ref="AD3:AF3"/>
    <mergeCell ref="AA4:AC4"/>
    <mergeCell ref="AD4:AF4"/>
    <mergeCell ref="AA5:AC5"/>
    <mergeCell ref="AD5:AF5"/>
    <mergeCell ref="AA6:AC6"/>
    <mergeCell ref="AD6:AF6"/>
    <mergeCell ref="Z26:AA26"/>
    <mergeCell ref="Z27:AB27"/>
    <mergeCell ref="A2:F2"/>
    <mergeCell ref="O2:Z2"/>
    <mergeCell ref="O3:Z3"/>
    <mergeCell ref="O4:Z4"/>
    <mergeCell ref="A3:F4"/>
    <mergeCell ref="O7:Z7"/>
    <mergeCell ref="A5:F5"/>
    <mergeCell ref="O5:Z5"/>
    <mergeCell ref="A6:F6"/>
    <mergeCell ref="O6:Z6"/>
    <mergeCell ref="A7:F7"/>
    <mergeCell ref="G2:N2"/>
    <mergeCell ref="AA2:AC2"/>
    <mergeCell ref="AA23:AC23"/>
    <mergeCell ref="A17:F22"/>
    <mergeCell ref="N27:P27"/>
    <mergeCell ref="G23:N23"/>
    <mergeCell ref="O20:Z22"/>
    <mergeCell ref="G22:N22"/>
    <mergeCell ref="G10:N10"/>
    <mergeCell ref="G18:N18"/>
    <mergeCell ref="G20:N20"/>
    <mergeCell ref="Z40:AB40"/>
    <mergeCell ref="Z38:AB38"/>
    <mergeCell ref="O9:Z9"/>
    <mergeCell ref="A8:F9"/>
    <mergeCell ref="O8:Z8"/>
    <mergeCell ref="K38:M38"/>
    <mergeCell ref="N38:P38"/>
    <mergeCell ref="K35:M35"/>
    <mergeCell ref="N35:P35"/>
    <mergeCell ref="K36:M36"/>
    <mergeCell ref="N36:P36"/>
    <mergeCell ref="K37:M37"/>
    <mergeCell ref="N37:P37"/>
    <mergeCell ref="K32:M32"/>
    <mergeCell ref="N32:P32"/>
    <mergeCell ref="K33:M33"/>
    <mergeCell ref="N33:P33"/>
    <mergeCell ref="K34:M34"/>
    <mergeCell ref="N34:P34"/>
    <mergeCell ref="K29:M29"/>
    <mergeCell ref="N29:P29"/>
    <mergeCell ref="K30:M30"/>
    <mergeCell ref="Z37:AB37"/>
    <mergeCell ref="Z31:AB31"/>
    <mergeCell ref="AC33:AD33"/>
    <mergeCell ref="AC34:AD34"/>
    <mergeCell ref="AC35:AD35"/>
    <mergeCell ref="Z32:AB32"/>
    <mergeCell ref="Z33:AB33"/>
    <mergeCell ref="Z28:AB28"/>
    <mergeCell ref="Z29:AB29"/>
    <mergeCell ref="Z30:AB30"/>
    <mergeCell ref="Z39:AB39"/>
    <mergeCell ref="Z34:AB34"/>
    <mergeCell ref="Z35:AB35"/>
    <mergeCell ref="Z36:AB36"/>
    <mergeCell ref="AC36:AD36"/>
    <mergeCell ref="AC37:AD37"/>
    <mergeCell ref="AC38:AD38"/>
    <mergeCell ref="AC39:AD39"/>
  </mergeCells>
  <phoneticPr fontId="2"/>
  <pageMargins left="0.54" right="0.22" top="0.75" bottom="0.53"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定額法</vt:lpstr>
      <vt:lpstr>旧定額法</vt:lpstr>
      <vt:lpstr>算出基礎表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財務課　</cp:lastModifiedBy>
  <cp:lastPrinted>2019-08-13T02:04:03Z</cp:lastPrinted>
  <dcterms:created xsi:type="dcterms:W3CDTF">2019-05-22T04:28:09Z</dcterms:created>
  <dcterms:modified xsi:type="dcterms:W3CDTF">2019-08-13T02:20:48Z</dcterms:modified>
</cp:coreProperties>
</file>